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0B9B90-405D-4DA4-A93D-E638E48DC8FD}" xr6:coauthVersionLast="36" xr6:coauthVersionMax="36" xr10:uidLastSave="{00000000-0000-0000-0000-000000000000}"/>
  <bookViews>
    <workbookView xWindow="0" yWindow="0" windowWidth="20490" windowHeight="8130" xr2:uid="{00000000-000D-0000-FFFF-FFFF00000000}"/>
  </bookViews>
  <sheets>
    <sheet name="Investimento" sheetId="1" r:id="rId1"/>
    <sheet name="Financiamento" sheetId="2" r:id="rId2"/>
  </sheets>
  <calcPr calcId="191029"/>
</workbook>
</file>

<file path=xl/calcChain.xml><?xml version="1.0" encoding="utf-8"?>
<calcChain xmlns="http://schemas.openxmlformats.org/spreadsheetml/2006/main">
  <c r="D10" i="2" l="1"/>
  <c r="E15" i="2" l="1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F5" i="2" s="1"/>
  <c r="E10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L10" i="2"/>
  <c r="E12" i="2"/>
  <c r="E13" i="2"/>
  <c r="E14" i="2"/>
  <c r="E11" i="2"/>
  <c r="I59" i="2" l="1"/>
  <c r="E58" i="2"/>
  <c r="L11" i="2"/>
  <c r="F4" i="2"/>
  <c r="C10" i="2"/>
  <c r="L12" i="2"/>
  <c r="J11" i="2"/>
  <c r="K11" i="2" s="1"/>
  <c r="G4" i="2" s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C9" i="1"/>
  <c r="D9" i="1" s="1"/>
  <c r="E9" i="1" s="1"/>
  <c r="F10" i="2" l="1"/>
  <c r="J12" i="2"/>
  <c r="L13" i="2"/>
  <c r="J13" i="2"/>
  <c r="K13" i="2" s="1"/>
  <c r="H9" i="1"/>
  <c r="C10" i="1" s="1"/>
  <c r="D10" i="1" s="1"/>
  <c r="E10" i="1" s="1"/>
  <c r="H10" i="1" s="1"/>
  <c r="C11" i="1" s="1"/>
  <c r="F3" i="1"/>
  <c r="K12" i="2" l="1"/>
  <c r="L14" i="2"/>
  <c r="J14" i="2"/>
  <c r="K14" i="2" s="1"/>
  <c r="D11" i="1"/>
  <c r="E11" i="1" s="1"/>
  <c r="H11" i="1" s="1"/>
  <c r="C12" i="1" s="1"/>
  <c r="L15" i="2" l="1"/>
  <c r="J15" i="2"/>
  <c r="D12" i="1"/>
  <c r="E12" i="1" s="1"/>
  <c r="H12" i="1" s="1"/>
  <c r="C13" i="1" s="1"/>
  <c r="K15" i="2" l="1"/>
  <c r="L16" i="2"/>
  <c r="J16" i="2"/>
  <c r="K16" i="2" s="1"/>
  <c r="D13" i="1"/>
  <c r="E13" i="1" s="1"/>
  <c r="H13" i="1" s="1"/>
  <c r="C14" i="1" s="1"/>
  <c r="L17" i="2" l="1"/>
  <c r="J17" i="2"/>
  <c r="D14" i="1"/>
  <c r="E14" i="1" s="1"/>
  <c r="H14" i="1" s="1"/>
  <c r="C15" i="1" s="1"/>
  <c r="K17" i="2" l="1"/>
  <c r="L18" i="2"/>
  <c r="J18" i="2"/>
  <c r="K18" i="2" s="1"/>
  <c r="D15" i="1"/>
  <c r="E15" i="1" s="1"/>
  <c r="H15" i="1" s="1"/>
  <c r="C16" i="1" s="1"/>
  <c r="L19" i="2" l="1"/>
  <c r="J19" i="2"/>
  <c r="K19" i="2" s="1"/>
  <c r="D16" i="1"/>
  <c r="E16" i="1" s="1"/>
  <c r="H16" i="1" s="1"/>
  <c r="C17" i="1" s="1"/>
  <c r="L20" i="2" l="1"/>
  <c r="J20" i="2"/>
  <c r="D17" i="1"/>
  <c r="E17" i="1" s="1"/>
  <c r="H17" i="1" s="1"/>
  <c r="C18" i="1" s="1"/>
  <c r="K20" i="2" l="1"/>
  <c r="L21" i="2"/>
  <c r="J21" i="2"/>
  <c r="K21" i="2" s="1"/>
  <c r="D18" i="1"/>
  <c r="E18" i="1" s="1"/>
  <c r="H18" i="1" s="1"/>
  <c r="C19" i="1" s="1"/>
  <c r="L22" i="2" l="1"/>
  <c r="J22" i="2"/>
  <c r="K22" i="2" s="1"/>
  <c r="D19" i="1"/>
  <c r="E19" i="1" s="1"/>
  <c r="H19" i="1" s="1"/>
  <c r="C20" i="1" s="1"/>
  <c r="L23" i="2" l="1"/>
  <c r="J23" i="2"/>
  <c r="K23" i="2" s="1"/>
  <c r="D20" i="1"/>
  <c r="E20" i="1" s="1"/>
  <c r="H20" i="1" s="1"/>
  <c r="C21" i="1" s="1"/>
  <c r="L24" i="2" l="1"/>
  <c r="J24" i="2"/>
  <c r="K24" i="2" s="1"/>
  <c r="D21" i="1"/>
  <c r="E21" i="1" s="1"/>
  <c r="H21" i="1" s="1"/>
  <c r="C22" i="1" s="1"/>
  <c r="L25" i="2" l="1"/>
  <c r="J25" i="2"/>
  <c r="K25" i="2" s="1"/>
  <c r="D22" i="1"/>
  <c r="E22" i="1" s="1"/>
  <c r="H22" i="1" s="1"/>
  <c r="C23" i="1" s="1"/>
  <c r="L26" i="2" l="1"/>
  <c r="J26" i="2"/>
  <c r="K26" i="2" s="1"/>
  <c r="D23" i="1"/>
  <c r="E23" i="1" s="1"/>
  <c r="H23" i="1" s="1"/>
  <c r="C24" i="1" s="1"/>
  <c r="L27" i="2" l="1"/>
  <c r="J27" i="2"/>
  <c r="K27" i="2" s="1"/>
  <c r="D24" i="1"/>
  <c r="E24" i="1" s="1"/>
  <c r="H24" i="1" s="1"/>
  <c r="C25" i="1" s="1"/>
  <c r="L28" i="2" l="1"/>
  <c r="J28" i="2"/>
  <c r="K28" i="2" s="1"/>
  <c r="D25" i="1"/>
  <c r="E25" i="1" s="1"/>
  <c r="H25" i="1" s="1"/>
  <c r="C26" i="1" s="1"/>
  <c r="L29" i="2" l="1"/>
  <c r="J29" i="2"/>
  <c r="K29" i="2" s="1"/>
  <c r="D26" i="1"/>
  <c r="E26" i="1" s="1"/>
  <c r="H26" i="1" s="1"/>
  <c r="C27" i="1" s="1"/>
  <c r="L30" i="2" l="1"/>
  <c r="J30" i="2"/>
  <c r="K30" i="2" s="1"/>
  <c r="D27" i="1"/>
  <c r="E27" i="1" s="1"/>
  <c r="H27" i="1" s="1"/>
  <c r="C28" i="1" s="1"/>
  <c r="L31" i="2" l="1"/>
  <c r="J31" i="2"/>
  <c r="K31" i="2" s="1"/>
  <c r="D28" i="1"/>
  <c r="E28" i="1" s="1"/>
  <c r="H28" i="1" s="1"/>
  <c r="C29" i="1" s="1"/>
  <c r="L32" i="2" l="1"/>
  <c r="J32" i="2"/>
  <c r="K32" i="2" s="1"/>
  <c r="D29" i="1"/>
  <c r="E29" i="1" s="1"/>
  <c r="H29" i="1" s="1"/>
  <c r="C30" i="1" s="1"/>
  <c r="L33" i="2" l="1"/>
  <c r="J33" i="2"/>
  <c r="K33" i="2" s="1"/>
  <c r="D30" i="1"/>
  <c r="E30" i="1" s="1"/>
  <c r="H30" i="1" s="1"/>
  <c r="C31" i="1" s="1"/>
  <c r="L34" i="2" l="1"/>
  <c r="J34" i="2"/>
  <c r="K34" i="2" s="1"/>
  <c r="D31" i="1"/>
  <c r="E31" i="1" s="1"/>
  <c r="H31" i="1" s="1"/>
  <c r="C32" i="1" s="1"/>
  <c r="L35" i="2" l="1"/>
  <c r="J35" i="2"/>
  <c r="K35" i="2" s="1"/>
  <c r="D32" i="1"/>
  <c r="E32" i="1" s="1"/>
  <c r="H32" i="1" s="1"/>
  <c r="C33" i="1" s="1"/>
  <c r="L36" i="2" l="1"/>
  <c r="J36" i="2"/>
  <c r="K36" i="2" s="1"/>
  <c r="D33" i="1"/>
  <c r="E33" i="1" s="1"/>
  <c r="H33" i="1" s="1"/>
  <c r="L37" i="2" l="1"/>
  <c r="J37" i="2"/>
  <c r="K37" i="2" s="1"/>
  <c r="F4" i="1"/>
  <c r="F5" i="1"/>
  <c r="L38" i="2" l="1"/>
  <c r="J38" i="2"/>
  <c r="K38" i="2" s="1"/>
  <c r="L39" i="2" l="1"/>
  <c r="J39" i="2"/>
  <c r="K39" i="2" s="1"/>
  <c r="L40" i="2" l="1"/>
  <c r="J40" i="2"/>
  <c r="K40" i="2" s="1"/>
  <c r="L41" i="2" l="1"/>
  <c r="J41" i="2"/>
  <c r="K41" i="2" s="1"/>
  <c r="L42" i="2" l="1"/>
  <c r="J42" i="2"/>
  <c r="K42" i="2" s="1"/>
  <c r="L43" i="2" l="1"/>
  <c r="J43" i="2"/>
  <c r="K43" i="2" s="1"/>
  <c r="L44" i="2" l="1"/>
  <c r="J44" i="2"/>
  <c r="K44" i="2" s="1"/>
  <c r="L45" i="2" l="1"/>
  <c r="J45" i="2"/>
  <c r="K45" i="2" s="1"/>
  <c r="L46" i="2" l="1"/>
  <c r="J46" i="2"/>
  <c r="K46" i="2" s="1"/>
  <c r="L47" i="2" l="1"/>
  <c r="J47" i="2"/>
  <c r="K47" i="2" s="1"/>
  <c r="L48" i="2" l="1"/>
  <c r="J48" i="2"/>
  <c r="K48" i="2" s="1"/>
  <c r="L49" i="2" l="1"/>
  <c r="J49" i="2"/>
  <c r="K49" i="2" s="1"/>
  <c r="L50" i="2" l="1"/>
  <c r="J50" i="2"/>
  <c r="K50" i="2" s="1"/>
  <c r="L51" i="2" l="1"/>
  <c r="J51" i="2"/>
  <c r="K51" i="2" s="1"/>
  <c r="L52" i="2" l="1"/>
  <c r="J52" i="2"/>
  <c r="K52" i="2" s="1"/>
  <c r="L53" i="2" l="1"/>
  <c r="J53" i="2"/>
  <c r="K53" i="2" s="1"/>
  <c r="L54" i="2" l="1"/>
  <c r="J54" i="2"/>
  <c r="K54" i="2" s="1"/>
  <c r="L55" i="2" l="1"/>
  <c r="J55" i="2"/>
  <c r="K55" i="2" s="1"/>
  <c r="L56" i="2" l="1"/>
  <c r="J56" i="2"/>
  <c r="K56" i="2" s="1"/>
  <c r="L57" i="2" l="1"/>
  <c r="J57" i="2"/>
  <c r="K57" i="2" s="1"/>
  <c r="L58" i="2" l="1"/>
  <c r="L59" i="2" s="1"/>
  <c r="J58" i="2"/>
  <c r="K58" i="2" l="1"/>
  <c r="J59" i="2"/>
  <c r="G6" i="2" s="1"/>
  <c r="D11" i="2"/>
  <c r="G5" i="2" l="1"/>
  <c r="K59" i="2"/>
  <c r="C11" i="2"/>
  <c r="F11" i="2" s="1"/>
  <c r="D12" i="2" l="1"/>
  <c r="C12" i="2" l="1"/>
  <c r="F12" i="2" s="1"/>
  <c r="D13" i="2" l="1"/>
  <c r="C13" i="2" l="1"/>
  <c r="F13" i="2" s="1"/>
  <c r="D14" i="2" s="1"/>
  <c r="C14" i="2" s="1"/>
  <c r="F14" i="2" l="1"/>
  <c r="D15" i="2" s="1"/>
  <c r="C15" i="2" s="1"/>
  <c r="F15" i="2" s="1"/>
  <c r="D16" i="2" s="1"/>
  <c r="C16" i="2" s="1"/>
  <c r="F16" i="2" l="1"/>
  <c r="D17" i="2" l="1"/>
  <c r="C17" i="2" s="1"/>
  <c r="F17" i="2" l="1"/>
  <c r="D18" i="2" l="1"/>
  <c r="C18" i="2" s="1"/>
  <c r="F18" i="2" l="1"/>
  <c r="D19" i="2" l="1"/>
  <c r="C19" i="2" s="1"/>
  <c r="F19" i="2" l="1"/>
  <c r="D20" i="2" l="1"/>
  <c r="C20" i="2" s="1"/>
  <c r="F20" i="2" l="1"/>
  <c r="D21" i="2" l="1"/>
  <c r="C21" i="2" s="1"/>
  <c r="F21" i="2" l="1"/>
  <c r="D22" i="2" l="1"/>
  <c r="C22" i="2" s="1"/>
  <c r="F22" i="2" l="1"/>
  <c r="D23" i="2" l="1"/>
  <c r="C23" i="2" s="1"/>
  <c r="F23" i="2" l="1"/>
  <c r="D24" i="2" l="1"/>
  <c r="C24" i="2" s="1"/>
  <c r="F24" i="2" l="1"/>
  <c r="D25" i="2" l="1"/>
  <c r="C25" i="2" s="1"/>
  <c r="F25" i="2" l="1"/>
  <c r="D26" i="2" l="1"/>
  <c r="C26" i="2" s="1"/>
  <c r="F26" i="2" l="1"/>
  <c r="D27" i="2" l="1"/>
  <c r="C27" i="2" s="1"/>
  <c r="F27" i="2" l="1"/>
  <c r="D28" i="2" l="1"/>
  <c r="C28" i="2" s="1"/>
  <c r="F28" i="2" l="1"/>
  <c r="D29" i="2" l="1"/>
  <c r="C29" i="2" s="1"/>
  <c r="F29" i="2" l="1"/>
  <c r="D30" i="2" l="1"/>
  <c r="C30" i="2" s="1"/>
  <c r="F30" i="2" l="1"/>
  <c r="D31" i="2" l="1"/>
  <c r="C31" i="2" s="1"/>
  <c r="F31" i="2" l="1"/>
  <c r="D32" i="2" l="1"/>
  <c r="C32" i="2" s="1"/>
  <c r="F32" i="2" l="1"/>
  <c r="D33" i="2" l="1"/>
  <c r="C33" i="2" s="1"/>
  <c r="F33" i="2" l="1"/>
  <c r="D34" i="2" l="1"/>
  <c r="C34" i="2" s="1"/>
  <c r="F34" i="2" l="1"/>
  <c r="D35" i="2" l="1"/>
  <c r="C35" i="2" s="1"/>
  <c r="F35" i="2" l="1"/>
  <c r="D36" i="2" l="1"/>
  <c r="C36" i="2" s="1"/>
  <c r="F36" i="2" l="1"/>
  <c r="D37" i="2" l="1"/>
  <c r="C37" i="2" s="1"/>
  <c r="F37" i="2" l="1"/>
  <c r="D38" i="2" l="1"/>
  <c r="C38" i="2" s="1"/>
  <c r="F38" i="2" l="1"/>
  <c r="D39" i="2" s="1"/>
  <c r="C39" i="2" s="1"/>
  <c r="F39" i="2" l="1"/>
  <c r="D40" i="2" s="1"/>
  <c r="C40" i="2" s="1"/>
  <c r="F40" i="2" l="1"/>
  <c r="D41" i="2" l="1"/>
  <c r="C41" i="2" s="1"/>
  <c r="F41" i="2" l="1"/>
  <c r="D42" i="2" l="1"/>
  <c r="C42" i="2" s="1"/>
  <c r="F42" i="2" l="1"/>
  <c r="D43" i="2" l="1"/>
  <c r="C43" i="2" s="1"/>
  <c r="F43" i="2" l="1"/>
  <c r="D44" i="2" l="1"/>
  <c r="C44" i="2" s="1"/>
  <c r="F44" i="2" l="1"/>
  <c r="D45" i="2" l="1"/>
  <c r="C45" i="2" s="1"/>
  <c r="F45" i="2" l="1"/>
  <c r="D46" i="2" l="1"/>
  <c r="C46" i="2" s="1"/>
  <c r="F46" i="2" l="1"/>
  <c r="D47" i="2" l="1"/>
  <c r="C47" i="2" s="1"/>
  <c r="F47" i="2" l="1"/>
  <c r="D48" i="2" l="1"/>
  <c r="C48" i="2" s="1"/>
  <c r="F48" i="2" l="1"/>
  <c r="D49" i="2" l="1"/>
  <c r="C49" i="2" s="1"/>
  <c r="F49" i="2" l="1"/>
  <c r="D50" i="2" l="1"/>
  <c r="C50" i="2" s="1"/>
  <c r="F50" i="2" l="1"/>
  <c r="D51" i="2" l="1"/>
  <c r="C51" i="2" s="1"/>
  <c r="F51" i="2" s="1"/>
  <c r="D52" i="2" l="1"/>
  <c r="C52" i="2" s="1"/>
  <c r="F52" i="2" l="1"/>
  <c r="D53" i="2" l="1"/>
  <c r="C53" i="2" s="1"/>
  <c r="F53" i="2" l="1"/>
  <c r="D54" i="2" l="1"/>
  <c r="C54" i="2" s="1"/>
  <c r="F54" i="2" l="1"/>
  <c r="D55" i="2" l="1"/>
  <c r="C55" i="2" s="1"/>
  <c r="F55" i="2" l="1"/>
  <c r="D56" i="2" l="1"/>
  <c r="C56" i="2" s="1"/>
  <c r="F56" i="2" l="1"/>
  <c r="D57" i="2" l="1"/>
  <c r="C57" i="2" l="1"/>
  <c r="D58" i="2"/>
  <c r="F6" i="2" s="1"/>
  <c r="F57" i="2" l="1"/>
  <c r="F58" i="2" s="1"/>
  <c r="C58" i="2"/>
</calcChain>
</file>

<file path=xl/sharedStrings.xml><?xml version="1.0" encoding="utf-8"?>
<sst xmlns="http://schemas.openxmlformats.org/spreadsheetml/2006/main" count="45" uniqueCount="28">
  <si>
    <t>Parâmetros</t>
  </si>
  <si>
    <t>Valores</t>
  </si>
  <si>
    <t>Análise</t>
  </si>
  <si>
    <t>Investimento</t>
  </si>
  <si>
    <t>Inv. Mensal</t>
  </si>
  <si>
    <t>Fundo</t>
  </si>
  <si>
    <t>Mês</t>
  </si>
  <si>
    <t>Saldo Inicial</t>
  </si>
  <si>
    <t>Juros</t>
  </si>
  <si>
    <t>Saldo + Juros</t>
  </si>
  <si>
    <t>Investimento Mensal</t>
  </si>
  <si>
    <t>Aporte</t>
  </si>
  <si>
    <t>Saldo Final</t>
  </si>
  <si>
    <t>Total</t>
  </si>
  <si>
    <t>Cloudxlsx</t>
  </si>
  <si>
    <t>Número</t>
  </si>
  <si>
    <t>Amortização</t>
  </si>
  <si>
    <t>Prestação</t>
  </si>
  <si>
    <t>Saldo</t>
  </si>
  <si>
    <t>Financiamento</t>
  </si>
  <si>
    <t>PRICE</t>
  </si>
  <si>
    <t>SAC</t>
  </si>
  <si>
    <t>Valor</t>
  </si>
  <si>
    <t>Entrada</t>
  </si>
  <si>
    <t>Prestações</t>
  </si>
  <si>
    <t>Comparativo</t>
  </si>
  <si>
    <t>1a Prestação</t>
  </si>
  <si>
    <t>Última Prestação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</si>
</sst>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Abadi"/>
      <family val="2"/>
    </font>
    <font>
      <sz val="12"/>
      <name val="Calibri"/>
      <family val="2"/>
    </font>
    <font>
      <b/>
      <sz val="11"/>
      <color theme="0"/>
      <name val="Abad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theme="2" tint="0.79995117038483843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</borders>
  <cellStyleXfs count="2">
    <xf numFmtId="0" fontId="0" fillId="0" borderId="0"/>
    <xf numFmtId="9" fontId="1" fillId="0" borderId="0"/>
  </cellStyleXfs>
  <cellXfs count="17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0" fontId="1" fillId="0" borderId="0" xfId="1" applyNumberFormat="1" applyAlignment="1">
      <alignment horizontal="center"/>
    </xf>
    <xf numFmtId="44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0" fillId="2" borderId="0" xfId="0" applyNumberFormat="1" applyFill="1"/>
    <xf numFmtId="0" fontId="4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44" fontId="3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44" fontId="5" fillId="4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</font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</font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0</xdr:row>
      <xdr:rowOff>0</xdr:rowOff>
    </xdr:from>
    <xdr:to>
      <xdr:col>7</xdr:col>
      <xdr:colOff>1312927</xdr:colOff>
      <xdr:row>4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743028-2D74-487A-80DE-23AB2A640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0"/>
          <a:ext cx="1208152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0</xdr:row>
      <xdr:rowOff>0</xdr:rowOff>
    </xdr:from>
    <xdr:to>
      <xdr:col>8</xdr:col>
      <xdr:colOff>1246252</xdr:colOff>
      <xdr:row>4</xdr:row>
      <xdr:rowOff>123825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0F34DD-4E44-49FC-BC45-25298B14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0"/>
          <a:ext cx="1208152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B7A645-E7F1-48A1-BBB7-D74B27C6ED03}" name="Tabela3" displayName="Tabela3" ref="B8:H33" totalsRowShown="0" headerRowDxfId="37" dataDxfId="36" tableBorderDxfId="35">
  <autoFilter ref="B8:H33" xr:uid="{4EEDE476-61EF-47D8-A02B-AA0845E7041A}"/>
  <tableColumns count="7">
    <tableColumn id="1" xr3:uid="{FE082440-4407-4D07-9BAC-10388375510E}" name="Mês" dataDxfId="34"/>
    <tableColumn id="2" xr3:uid="{7238AB48-FF33-4B13-A730-0F8FCA42F9F5}" name="Saldo Inicial" dataDxfId="33">
      <calculatedColumnFormula>H8</calculatedColumnFormula>
    </tableColumn>
    <tableColumn id="3" xr3:uid="{02B90972-2E44-4D1E-AEFE-3FFD3C32309C}" name="Juros" dataDxfId="32">
      <calculatedColumnFormula>C9*$C$5</calculatedColumnFormula>
    </tableColumn>
    <tableColumn id="4" xr3:uid="{6987D78C-0FCF-4D1F-B6C4-ACDCEE71E341}" name="Saldo + Juros" dataDxfId="31">
      <calculatedColumnFormula>C9+D9</calculatedColumnFormula>
    </tableColumn>
    <tableColumn id="5" xr3:uid="{03E482A8-089F-4101-BE41-69FEE2BEF0DA}" name="Investimento Mensal" dataDxfId="30">
      <calculatedColumnFormula>$C$4</calculatedColumnFormula>
    </tableColumn>
    <tableColumn id="6" xr3:uid="{7DCD9B9B-7C50-4869-847D-85023DE6CBA7}" name="Aporte" dataDxfId="29"/>
    <tableColumn id="7" xr3:uid="{F7BFB9EE-4C22-49A1-9B26-0118114C1572}" name="Saldo Final" dataDxfId="28">
      <calculatedColumnFormula>E9+F9+G9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041274-358C-4D34-AE0D-B400F1764FE6}" name="Tabela1" displayName="Tabela1" ref="B9:F58" totalsRowCount="1" headerRowDxfId="27" dataDxfId="26" totalsRowDxfId="24" tableBorderDxfId="25">
  <autoFilter ref="B9:F57" xr:uid="{19CC5EAF-4749-4B56-BF33-809130A90BE0}"/>
  <tableColumns count="5">
    <tableColumn id="1" xr3:uid="{971D6E61-9429-4D70-9CC5-63601737E739}" name="Número" totalsRowLabel="Total" dataDxfId="23" totalsRowDxfId="22"/>
    <tableColumn id="2" xr3:uid="{D69F66C1-9B0C-499F-A5C0-B0F93FDD8C06}" name="Amortização" totalsRowFunction="sum" dataDxfId="21" totalsRowDxfId="20">
      <calculatedColumnFormula>E10-D10</calculatedColumnFormula>
    </tableColumn>
    <tableColumn id="3" xr3:uid="{125F2509-47FE-4FD9-96DB-87666D8D5E02}" name="Juros" totalsRowFunction="sum" dataDxfId="19" totalsRowDxfId="18">
      <calculatedColumnFormula>F9*$C$6</calculatedColumnFormula>
    </tableColumn>
    <tableColumn id="4" xr3:uid="{821F20D8-5CA5-43DE-B5DC-68E9D851230D}" name="Prestação" totalsRowFunction="sum" dataDxfId="17" totalsRowDxfId="16">
      <calculatedColumnFormula>PMT($C$6, $C$5, -($C$3 - $C$4))</calculatedColumnFormula>
    </tableColumn>
    <tableColumn id="5" xr3:uid="{17E179F0-F4A8-43A1-A7E5-5D13DF89DF4A}" name="Saldo" totalsRowFunction="sum" dataDxfId="15" totalsRowDxfId="14">
      <calculatedColumnFormula>F9-C10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2C0886-655B-4BBA-B8BE-AA70856290DC}" name="Tabela2" displayName="Tabela2" ref="H9:L59" totalsRowCount="1" headerRowDxfId="13" dataDxfId="12" totalsRowDxfId="10" tableBorderDxfId="11">
  <autoFilter ref="H9:L58" xr:uid="{A2E0DEAC-9821-46B9-BA3D-439798571A30}"/>
  <tableColumns count="5">
    <tableColumn id="1" xr3:uid="{E25FFF98-554C-449F-AD3F-09A9BC1C6473}" name="Número" totalsRowLabel="Total" dataDxfId="9" totalsRowDxfId="8"/>
    <tableColumn id="2" xr3:uid="{74423061-FD85-4CCD-93DB-B99E3C011AE1}" name="Amortização" totalsRowFunction="sum" dataDxfId="7" totalsRowDxfId="6">
      <calculatedColumnFormula>($C$3-$C$4)/$C$5</calculatedColumnFormula>
    </tableColumn>
    <tableColumn id="3" xr3:uid="{0838A898-F6B2-4D86-BCF0-48A8EDC520B0}" name="Juros" totalsRowFunction="sum" dataDxfId="5" totalsRowDxfId="4">
      <calculatedColumnFormula>L9*$C$6</calculatedColumnFormula>
    </tableColumn>
    <tableColumn id="4" xr3:uid="{368302C1-334A-4A1F-88AF-A6A65E319BDE}" name="Prestação" totalsRowFunction="sum" dataDxfId="3" totalsRowDxfId="2">
      <calculatedColumnFormula>I10+J10</calculatedColumnFormula>
    </tableColumn>
    <tableColumn id="5" xr3:uid="{F78311E9-B24F-4568-979C-5B030156912A}" name="Saldo" totalsRowFunction="sum" dataDxfId="1" totalsRowDxfId="0">
      <calculatedColumnFormula>L9-I10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showGridLines="0" tabSelected="1" workbookViewId="0">
      <selection activeCell="H4" sqref="H4:H6"/>
    </sheetView>
  </sheetViews>
  <sheetFormatPr defaultRowHeight="15" x14ac:dyDescent="0.25"/>
  <cols>
    <col min="2" max="2" width="14.140625" customWidth="1"/>
    <col min="3" max="3" width="18.28515625" customWidth="1"/>
    <col min="4" max="4" width="13.42578125" customWidth="1"/>
    <col min="5" max="5" width="19" customWidth="1"/>
    <col min="6" max="6" width="30.140625" bestFit="1" customWidth="1"/>
    <col min="7" max="7" width="11.7109375" customWidth="1"/>
    <col min="8" max="8" width="19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25">
      <c r="A2" s="1"/>
      <c r="B2" s="2" t="s">
        <v>0</v>
      </c>
      <c r="C2" s="2" t="s">
        <v>1</v>
      </c>
      <c r="D2" s="1"/>
      <c r="E2" s="2" t="s">
        <v>2</v>
      </c>
      <c r="F2" s="2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0" t="s">
        <v>3</v>
      </c>
      <c r="C3" s="6">
        <v>35000</v>
      </c>
      <c r="D3" s="1"/>
      <c r="E3" s="10" t="s">
        <v>3</v>
      </c>
      <c r="F3" s="6">
        <f>C3+SUM(F9:F33)</f>
        <v>36250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0" t="s">
        <v>4</v>
      </c>
      <c r="C4" s="6">
        <v>50</v>
      </c>
      <c r="D4" s="1"/>
      <c r="E4" s="10" t="s">
        <v>8</v>
      </c>
      <c r="F4" s="6">
        <f>SUM(D9:D33)</f>
        <v>17808.296836657562</v>
      </c>
      <c r="G4" s="1"/>
      <c r="H4" s="15" t="s">
        <v>14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0" t="s">
        <v>5</v>
      </c>
      <c r="C5" s="5">
        <v>1.4999999999999999E-2</v>
      </c>
      <c r="D5" s="1"/>
      <c r="E5" s="10" t="s">
        <v>13</v>
      </c>
      <c r="F5" s="6">
        <f>H33</f>
        <v>62808.296836657559</v>
      </c>
      <c r="G5" s="1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"/>
      <c r="C6" s="1"/>
      <c r="D6" s="1"/>
      <c r="E6" s="1"/>
      <c r="F6" s="1"/>
      <c r="G6" s="1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3">
        <v>1</v>
      </c>
      <c r="C9" s="6">
        <f>$C$3</f>
        <v>35000</v>
      </c>
      <c r="D9" s="6">
        <f t="shared" ref="D9:D33" si="0">C9*$C$5</f>
        <v>525</v>
      </c>
      <c r="E9" s="6">
        <f t="shared" ref="E9:E33" si="1">C9+D9</f>
        <v>35525</v>
      </c>
      <c r="F9" s="6">
        <f t="shared" ref="F9:F33" si="2">$C$4</f>
        <v>50</v>
      </c>
      <c r="G9" s="6">
        <v>350</v>
      </c>
      <c r="H9" s="6">
        <f t="shared" ref="H9:H33" si="3">E9+F9+G9</f>
        <v>35925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3">
        <v>2</v>
      </c>
      <c r="C10" s="6">
        <f t="shared" ref="C10:C33" si="4">H9</f>
        <v>35925</v>
      </c>
      <c r="D10" s="6">
        <f t="shared" si="0"/>
        <v>538.875</v>
      </c>
      <c r="E10" s="6">
        <f t="shared" si="1"/>
        <v>36463.875</v>
      </c>
      <c r="F10" s="6">
        <f t="shared" si="2"/>
        <v>50</v>
      </c>
      <c r="G10" s="6">
        <v>350</v>
      </c>
      <c r="H10" s="6">
        <f t="shared" si="3"/>
        <v>36863.875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3">
        <v>3</v>
      </c>
      <c r="C11" s="6">
        <f t="shared" si="4"/>
        <v>36863.875</v>
      </c>
      <c r="D11" s="6">
        <f t="shared" si="0"/>
        <v>552.958125</v>
      </c>
      <c r="E11" s="6">
        <f t="shared" si="1"/>
        <v>37416.833124999997</v>
      </c>
      <c r="F11" s="6">
        <f t="shared" si="2"/>
        <v>50</v>
      </c>
      <c r="G11" s="6">
        <v>350</v>
      </c>
      <c r="H11" s="6">
        <f t="shared" si="3"/>
        <v>37816.833124999997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3">
        <v>4</v>
      </c>
      <c r="C12" s="6">
        <f t="shared" si="4"/>
        <v>37816.833124999997</v>
      </c>
      <c r="D12" s="6">
        <f t="shared" si="0"/>
        <v>567.25249687499991</v>
      </c>
      <c r="E12" s="6">
        <f t="shared" si="1"/>
        <v>38384.085621874998</v>
      </c>
      <c r="F12" s="6">
        <f t="shared" si="2"/>
        <v>50</v>
      </c>
      <c r="G12" s="6">
        <v>350</v>
      </c>
      <c r="H12" s="6">
        <f t="shared" si="3"/>
        <v>38784.085621874998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3">
        <v>5</v>
      </c>
      <c r="C13" s="6">
        <f t="shared" si="4"/>
        <v>38784.085621874998</v>
      </c>
      <c r="D13" s="6">
        <f t="shared" si="0"/>
        <v>581.76128432812493</v>
      </c>
      <c r="E13" s="6">
        <f t="shared" si="1"/>
        <v>39365.846906203122</v>
      </c>
      <c r="F13" s="6">
        <f t="shared" si="2"/>
        <v>50</v>
      </c>
      <c r="G13" s="6">
        <v>350</v>
      </c>
      <c r="H13" s="6">
        <f t="shared" si="3"/>
        <v>39765.846906203122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3">
        <v>6</v>
      </c>
      <c r="C14" s="6">
        <f t="shared" si="4"/>
        <v>39765.846906203122</v>
      </c>
      <c r="D14" s="6">
        <f t="shared" si="0"/>
        <v>596.48770359304683</v>
      </c>
      <c r="E14" s="6">
        <f t="shared" si="1"/>
        <v>40362.334609796169</v>
      </c>
      <c r="F14" s="6">
        <f t="shared" si="2"/>
        <v>50</v>
      </c>
      <c r="G14" s="6">
        <v>350</v>
      </c>
      <c r="H14" s="6">
        <f t="shared" si="3"/>
        <v>40762.334609796169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3">
        <v>7</v>
      </c>
      <c r="C15" s="6">
        <f t="shared" si="4"/>
        <v>40762.334609796169</v>
      </c>
      <c r="D15" s="6">
        <f t="shared" si="0"/>
        <v>611.43501914694252</v>
      </c>
      <c r="E15" s="6">
        <f t="shared" si="1"/>
        <v>41373.769628943111</v>
      </c>
      <c r="F15" s="6">
        <f t="shared" si="2"/>
        <v>50</v>
      </c>
      <c r="G15" s="6">
        <v>350</v>
      </c>
      <c r="H15" s="6">
        <f t="shared" si="3"/>
        <v>41773.769628943111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3">
        <v>8</v>
      </c>
      <c r="C16" s="6">
        <f t="shared" si="4"/>
        <v>41773.769628943111</v>
      </c>
      <c r="D16" s="6">
        <f t="shared" si="0"/>
        <v>626.6065444341466</v>
      </c>
      <c r="E16" s="6">
        <f t="shared" si="1"/>
        <v>42400.376173377255</v>
      </c>
      <c r="F16" s="6">
        <f t="shared" si="2"/>
        <v>50</v>
      </c>
      <c r="G16" s="6">
        <v>350</v>
      </c>
      <c r="H16" s="6">
        <f t="shared" si="3"/>
        <v>42800.376173377255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3">
        <v>9</v>
      </c>
      <c r="C17" s="6">
        <f t="shared" si="4"/>
        <v>42800.376173377255</v>
      </c>
      <c r="D17" s="6">
        <f t="shared" si="0"/>
        <v>642.0056426006588</v>
      </c>
      <c r="E17" s="6">
        <f t="shared" si="1"/>
        <v>43442.381815977911</v>
      </c>
      <c r="F17" s="6">
        <f t="shared" si="2"/>
        <v>50</v>
      </c>
      <c r="G17" s="6">
        <v>350</v>
      </c>
      <c r="H17" s="6">
        <f t="shared" si="3"/>
        <v>43842.381815977911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3">
        <v>10</v>
      </c>
      <c r="C18" s="6">
        <f t="shared" si="4"/>
        <v>43842.381815977911</v>
      </c>
      <c r="D18" s="6">
        <f t="shared" si="0"/>
        <v>657.63572723966865</v>
      </c>
      <c r="E18" s="6">
        <f t="shared" si="1"/>
        <v>44500.017543217582</v>
      </c>
      <c r="F18" s="6">
        <f t="shared" si="2"/>
        <v>50</v>
      </c>
      <c r="G18" s="6">
        <v>350</v>
      </c>
      <c r="H18" s="6">
        <f t="shared" si="3"/>
        <v>44900.017543217582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3">
        <v>11</v>
      </c>
      <c r="C19" s="6">
        <f t="shared" si="4"/>
        <v>44900.017543217582</v>
      </c>
      <c r="D19" s="6">
        <f t="shared" si="0"/>
        <v>673.50026314826368</v>
      </c>
      <c r="E19" s="6">
        <f t="shared" si="1"/>
        <v>45573.517806365846</v>
      </c>
      <c r="F19" s="6">
        <f t="shared" si="2"/>
        <v>50</v>
      </c>
      <c r="G19" s="6">
        <v>350</v>
      </c>
      <c r="H19" s="6">
        <f t="shared" si="3"/>
        <v>45973.517806365846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3">
        <v>12</v>
      </c>
      <c r="C20" s="6">
        <f t="shared" si="4"/>
        <v>45973.517806365846</v>
      </c>
      <c r="D20" s="6">
        <f t="shared" si="0"/>
        <v>689.60276709548771</v>
      </c>
      <c r="E20" s="6">
        <f t="shared" si="1"/>
        <v>46663.120573461332</v>
      </c>
      <c r="F20" s="6">
        <f t="shared" si="2"/>
        <v>50</v>
      </c>
      <c r="G20" s="6">
        <v>350</v>
      </c>
      <c r="H20" s="6">
        <f t="shared" si="3"/>
        <v>47063.120573461332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3">
        <v>13</v>
      </c>
      <c r="C21" s="6">
        <f t="shared" si="4"/>
        <v>47063.120573461332</v>
      </c>
      <c r="D21" s="6">
        <f t="shared" si="0"/>
        <v>705.94680860192</v>
      </c>
      <c r="E21" s="6">
        <f t="shared" si="1"/>
        <v>47769.067382063251</v>
      </c>
      <c r="F21" s="6">
        <f t="shared" si="2"/>
        <v>50</v>
      </c>
      <c r="G21" s="6">
        <v>350</v>
      </c>
      <c r="H21" s="6">
        <f t="shared" si="3"/>
        <v>48169.067382063251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3">
        <v>14</v>
      </c>
      <c r="C22" s="6">
        <f t="shared" si="4"/>
        <v>48169.067382063251</v>
      </c>
      <c r="D22" s="6">
        <f t="shared" si="0"/>
        <v>722.53601073094876</v>
      </c>
      <c r="E22" s="6">
        <f t="shared" si="1"/>
        <v>48891.603392794197</v>
      </c>
      <c r="F22" s="6">
        <f t="shared" si="2"/>
        <v>50</v>
      </c>
      <c r="G22" s="6">
        <v>350</v>
      </c>
      <c r="H22" s="6">
        <f t="shared" si="3"/>
        <v>49291.603392794197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3">
        <v>15</v>
      </c>
      <c r="C23" s="6">
        <f t="shared" si="4"/>
        <v>49291.603392794197</v>
      </c>
      <c r="D23" s="6">
        <f t="shared" si="0"/>
        <v>739.37405089191293</v>
      </c>
      <c r="E23" s="6">
        <f t="shared" si="1"/>
        <v>50030.977443686112</v>
      </c>
      <c r="F23" s="6">
        <f t="shared" si="2"/>
        <v>50</v>
      </c>
      <c r="G23" s="6">
        <v>350</v>
      </c>
      <c r="H23" s="6">
        <f t="shared" si="3"/>
        <v>50430.977443686112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3">
        <v>16</v>
      </c>
      <c r="C24" s="6">
        <f t="shared" si="4"/>
        <v>50430.977443686112</v>
      </c>
      <c r="D24" s="6">
        <f t="shared" si="0"/>
        <v>756.46466165529159</v>
      </c>
      <c r="E24" s="6">
        <f t="shared" si="1"/>
        <v>51187.442105341404</v>
      </c>
      <c r="F24" s="6">
        <f t="shared" si="2"/>
        <v>50</v>
      </c>
      <c r="G24" s="6">
        <v>350</v>
      </c>
      <c r="H24" s="6">
        <f t="shared" si="3"/>
        <v>51587.442105341404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3">
        <v>17</v>
      </c>
      <c r="C25" s="6">
        <f t="shared" si="4"/>
        <v>51587.442105341404</v>
      </c>
      <c r="D25" s="6">
        <f t="shared" si="0"/>
        <v>773.811631580121</v>
      </c>
      <c r="E25" s="6">
        <f t="shared" si="1"/>
        <v>52361.253736921528</v>
      </c>
      <c r="F25" s="6">
        <f t="shared" si="2"/>
        <v>50</v>
      </c>
      <c r="G25" s="6">
        <v>350</v>
      </c>
      <c r="H25" s="6">
        <f t="shared" si="3"/>
        <v>52761.253736921528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3">
        <v>18</v>
      </c>
      <c r="C26" s="6">
        <f t="shared" si="4"/>
        <v>52761.253736921528</v>
      </c>
      <c r="D26" s="6">
        <f t="shared" si="0"/>
        <v>791.41880605382289</v>
      </c>
      <c r="E26" s="6">
        <f t="shared" si="1"/>
        <v>53552.67254297535</v>
      </c>
      <c r="F26" s="6">
        <f t="shared" si="2"/>
        <v>50</v>
      </c>
      <c r="G26" s="6">
        <v>350</v>
      </c>
      <c r="H26" s="6">
        <f t="shared" si="3"/>
        <v>53952.67254297535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3">
        <v>19</v>
      </c>
      <c r="C27" s="6">
        <f t="shared" si="4"/>
        <v>53952.67254297535</v>
      </c>
      <c r="D27" s="6">
        <f t="shared" si="0"/>
        <v>809.2900881446302</v>
      </c>
      <c r="E27" s="6">
        <f t="shared" si="1"/>
        <v>54761.962631119983</v>
      </c>
      <c r="F27" s="6">
        <f t="shared" si="2"/>
        <v>50</v>
      </c>
      <c r="G27" s="6">
        <v>350</v>
      </c>
      <c r="H27" s="6">
        <f t="shared" si="3"/>
        <v>55161.962631119983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3">
        <v>20</v>
      </c>
      <c r="C28" s="6">
        <f t="shared" si="4"/>
        <v>55161.962631119983</v>
      </c>
      <c r="D28" s="6">
        <f t="shared" si="0"/>
        <v>827.42943946679975</v>
      </c>
      <c r="E28" s="6">
        <f t="shared" si="1"/>
        <v>55989.392070586786</v>
      </c>
      <c r="F28" s="6">
        <f t="shared" si="2"/>
        <v>50</v>
      </c>
      <c r="G28" s="6">
        <v>350</v>
      </c>
      <c r="H28" s="6">
        <f t="shared" si="3"/>
        <v>56389.392070586786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3">
        <v>21</v>
      </c>
      <c r="C29" s="6">
        <f t="shared" si="4"/>
        <v>56389.392070586786</v>
      </c>
      <c r="D29" s="6">
        <f t="shared" si="0"/>
        <v>845.84088105880176</v>
      </c>
      <c r="E29" s="6">
        <f t="shared" si="1"/>
        <v>57235.232951645587</v>
      </c>
      <c r="F29" s="6">
        <f t="shared" si="2"/>
        <v>50</v>
      </c>
      <c r="G29" s="6">
        <v>350</v>
      </c>
      <c r="H29" s="6">
        <f t="shared" si="3"/>
        <v>57635.232951645587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3">
        <v>22</v>
      </c>
      <c r="C30" s="6">
        <f t="shared" si="4"/>
        <v>57635.232951645587</v>
      </c>
      <c r="D30" s="6">
        <f t="shared" si="0"/>
        <v>864.52849427468379</v>
      </c>
      <c r="E30" s="6">
        <f t="shared" si="1"/>
        <v>58499.761445920267</v>
      </c>
      <c r="F30" s="6">
        <f t="shared" si="2"/>
        <v>50</v>
      </c>
      <c r="G30" s="6">
        <v>350</v>
      </c>
      <c r="H30" s="6">
        <f t="shared" si="3"/>
        <v>58899.761445920267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3">
        <v>23</v>
      </c>
      <c r="C31" s="6">
        <f t="shared" si="4"/>
        <v>58899.761445920267</v>
      </c>
      <c r="D31" s="6">
        <f t="shared" si="0"/>
        <v>883.49642168880393</v>
      </c>
      <c r="E31" s="6">
        <f t="shared" si="1"/>
        <v>59783.257867609071</v>
      </c>
      <c r="F31" s="6">
        <f t="shared" si="2"/>
        <v>50</v>
      </c>
      <c r="G31" s="6">
        <v>350</v>
      </c>
      <c r="H31" s="6">
        <f t="shared" si="3"/>
        <v>60183.257867609071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3">
        <v>24</v>
      </c>
      <c r="C32" s="6">
        <f t="shared" si="4"/>
        <v>60183.257867609071</v>
      </c>
      <c r="D32" s="6">
        <f t="shared" si="0"/>
        <v>902.74886801413606</v>
      </c>
      <c r="E32" s="6">
        <f t="shared" si="1"/>
        <v>61086.00673562321</v>
      </c>
      <c r="F32" s="6">
        <f t="shared" si="2"/>
        <v>50</v>
      </c>
      <c r="G32" s="6">
        <v>350</v>
      </c>
      <c r="H32" s="6">
        <f t="shared" si="3"/>
        <v>61486.00673562321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25">
      <c r="A33" s="1"/>
      <c r="B33" s="13" t="s">
        <v>13</v>
      </c>
      <c r="C33" s="14">
        <f t="shared" si="4"/>
        <v>61486.00673562321</v>
      </c>
      <c r="D33" s="14">
        <f t="shared" si="0"/>
        <v>922.29010103434814</v>
      </c>
      <c r="E33" s="14">
        <f t="shared" si="1"/>
        <v>62408.296836657559</v>
      </c>
      <c r="F33" s="14">
        <f t="shared" si="2"/>
        <v>50</v>
      </c>
      <c r="G33" s="14">
        <v>350</v>
      </c>
      <c r="H33" s="14">
        <f t="shared" si="3"/>
        <v>62808.296836657559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</sheetData>
  <mergeCells count="1">
    <mergeCell ref="H4:H6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C9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5BF8-774B-4BEF-B8BF-B5585C1DF060}">
  <dimension ref="A1:AA64"/>
  <sheetViews>
    <sheetView showGridLines="0" workbookViewId="0">
      <selection activeCell="I4" sqref="I4:I6"/>
    </sheetView>
  </sheetViews>
  <sheetFormatPr defaultRowHeight="15" x14ac:dyDescent="0.25"/>
  <cols>
    <col min="2" max="2" width="14.140625" customWidth="1"/>
    <col min="3" max="3" width="17.42578125" customWidth="1"/>
    <col min="4" max="4" width="14.7109375" bestFit="1" customWidth="1"/>
    <col min="5" max="5" width="17.85546875" bestFit="1" customWidth="1"/>
    <col min="6" max="6" width="20.85546875" customWidth="1"/>
    <col min="7" max="7" width="15.5703125" customWidth="1"/>
    <col min="8" max="8" width="12.140625" customWidth="1"/>
    <col min="9" max="9" width="19.7109375" customWidth="1"/>
    <col min="10" max="11" width="16.140625" customWidth="1"/>
    <col min="12" max="12" width="18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" customHeight="1" x14ac:dyDescent="0.25">
      <c r="A2" s="1"/>
      <c r="B2" s="16" t="s">
        <v>19</v>
      </c>
      <c r="C2" s="16"/>
      <c r="D2" s="1"/>
      <c r="E2" s="16" t="s">
        <v>25</v>
      </c>
      <c r="F2" s="16"/>
      <c r="G2" s="1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 x14ac:dyDescent="0.25">
      <c r="A3" s="1"/>
      <c r="B3" s="10" t="s">
        <v>22</v>
      </c>
      <c r="C3" s="4">
        <v>80000</v>
      </c>
      <c r="D3" s="1"/>
      <c r="E3" s="2"/>
      <c r="F3" s="2" t="s">
        <v>20</v>
      </c>
      <c r="G3" s="2" t="s">
        <v>21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x14ac:dyDescent="0.25">
      <c r="A4" s="1"/>
      <c r="B4" s="10" t="s">
        <v>23</v>
      </c>
      <c r="C4" s="4">
        <v>15000</v>
      </c>
      <c r="D4" s="1"/>
      <c r="E4" s="10" t="s">
        <v>26</v>
      </c>
      <c r="F4" s="6">
        <f>E10</f>
        <v>1445.8890995186152</v>
      </c>
      <c r="G4" s="6">
        <f>K11</f>
        <v>1733.3333333333333</v>
      </c>
      <c r="H4" s="1"/>
      <c r="I4" s="15" t="s">
        <v>14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x14ac:dyDescent="0.25">
      <c r="A5" s="1"/>
      <c r="B5" s="10" t="s">
        <v>24</v>
      </c>
      <c r="C5" s="7">
        <v>60</v>
      </c>
      <c r="D5" s="1"/>
      <c r="E5" s="10" t="s">
        <v>27</v>
      </c>
      <c r="F5" s="6">
        <f>E57</f>
        <v>1445.8890995186152</v>
      </c>
      <c r="G5" s="6">
        <f>K58</f>
        <v>1224.1666666666661</v>
      </c>
      <c r="H5" s="1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x14ac:dyDescent="0.25">
      <c r="A6" s="1"/>
      <c r="B6" s="10" t="s">
        <v>8</v>
      </c>
      <c r="C6" s="5">
        <v>0.01</v>
      </c>
      <c r="D6" s="1"/>
      <c r="E6" s="10" t="s">
        <v>8</v>
      </c>
      <c r="F6" s="6">
        <f>Tabela1[[#Totals],[Juros]]</f>
        <v>20676.270610042495</v>
      </c>
      <c r="G6" s="6">
        <f>Tabela2[[#Totals],[Juros]]</f>
        <v>18979.999999999982</v>
      </c>
      <c r="H6" s="1"/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8"/>
      <c r="D7" s="1"/>
      <c r="E7" s="1"/>
      <c r="F7" s="1"/>
      <c r="G7" s="1"/>
      <c r="H7" s="1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x14ac:dyDescent="0.25">
      <c r="A8" s="1"/>
      <c r="B8" s="16" t="s">
        <v>20</v>
      </c>
      <c r="C8" s="16"/>
      <c r="D8" s="16"/>
      <c r="E8" s="16"/>
      <c r="F8" s="16"/>
      <c r="G8" s="1"/>
      <c r="H8" s="16" t="s">
        <v>21</v>
      </c>
      <c r="I8" s="16"/>
      <c r="J8" s="16"/>
      <c r="K8" s="16"/>
      <c r="L8" s="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6.25" customHeight="1" x14ac:dyDescent="0.25">
      <c r="A9" s="1"/>
      <c r="B9" s="2" t="s">
        <v>15</v>
      </c>
      <c r="C9" s="2" t="s">
        <v>16</v>
      </c>
      <c r="D9" s="2" t="s">
        <v>8</v>
      </c>
      <c r="E9" s="2" t="s">
        <v>17</v>
      </c>
      <c r="F9" s="2" t="s">
        <v>18</v>
      </c>
      <c r="G9" s="1"/>
      <c r="H9" s="2" t="s">
        <v>15</v>
      </c>
      <c r="I9" s="2" t="s">
        <v>16</v>
      </c>
      <c r="J9" s="2" t="s">
        <v>8</v>
      </c>
      <c r="K9" s="2" t="s">
        <v>17</v>
      </c>
      <c r="L9" s="2" t="s">
        <v>18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x14ac:dyDescent="0.25">
      <c r="A10" s="1"/>
      <c r="B10" s="3">
        <v>1</v>
      </c>
      <c r="C10" s="6">
        <f>E10-D10</f>
        <v>795.88909951861524</v>
      </c>
      <c r="D10" s="6">
        <f>($C$3-$C$4)*$C$6</f>
        <v>650</v>
      </c>
      <c r="E10" s="6">
        <f>PMT($C$6, $C$5, -($C$3 - $C$4))</f>
        <v>1445.8890995186152</v>
      </c>
      <c r="F10" s="6">
        <f>($C$3-$C$4)-C10</f>
        <v>64204.110900481384</v>
      </c>
      <c r="G10" s="1"/>
      <c r="H10" s="3">
        <v>0</v>
      </c>
      <c r="I10" s="6">
        <v>0</v>
      </c>
      <c r="J10" s="6">
        <v>0</v>
      </c>
      <c r="K10" s="6">
        <v>0</v>
      </c>
      <c r="L10" s="6">
        <f>$C$3-$C$4</f>
        <v>65000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x14ac:dyDescent="0.25">
      <c r="A11" s="1"/>
      <c r="B11" s="3">
        <v>2</v>
      </c>
      <c r="C11" s="6">
        <f>E11-D11</f>
        <v>803.84799051380139</v>
      </c>
      <c r="D11" s="6">
        <f>F10*$C$6</f>
        <v>642.04110900481385</v>
      </c>
      <c r="E11" s="6">
        <f>PMT($C$6, $C$5, -($C$3 - $C$4))</f>
        <v>1445.8890995186152</v>
      </c>
      <c r="F11" s="6">
        <f>F10-C11</f>
        <v>63400.262909967583</v>
      </c>
      <c r="G11" s="1"/>
      <c r="H11" s="3">
        <v>1</v>
      </c>
      <c r="I11" s="6">
        <f t="shared" ref="I11:I58" si="0">($C$3-$C$4)/$C$5</f>
        <v>1083.3333333333333</v>
      </c>
      <c r="J11" s="6">
        <f t="shared" ref="J11:J58" si="1">L10*$C$6</f>
        <v>650</v>
      </c>
      <c r="K11" s="6">
        <f t="shared" ref="K11:K58" si="2">I11+J11</f>
        <v>1733.3333333333333</v>
      </c>
      <c r="L11" s="6">
        <f t="shared" ref="L11:L58" si="3">L10-I11</f>
        <v>63916.666666666664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x14ac:dyDescent="0.25">
      <c r="A12" s="1"/>
      <c r="B12" s="3">
        <v>3</v>
      </c>
      <c r="C12" s="6">
        <f t="shared" ref="C12:C57" si="4">E12-D12</f>
        <v>811.88647041893944</v>
      </c>
      <c r="D12" s="6">
        <f t="shared" ref="D12:D57" si="5">F11*$C$6</f>
        <v>634.0026290996758</v>
      </c>
      <c r="E12" s="6">
        <f t="shared" ref="E12:E57" si="6">PMT($C$6, $C$5, -($C$3 - $C$4))</f>
        <v>1445.8890995186152</v>
      </c>
      <c r="F12" s="6">
        <f t="shared" ref="F12:F57" si="7">F11-C12</f>
        <v>62588.376439548643</v>
      </c>
      <c r="G12" s="1"/>
      <c r="H12" s="3">
        <v>2</v>
      </c>
      <c r="I12" s="6">
        <f t="shared" si="0"/>
        <v>1083.3333333333333</v>
      </c>
      <c r="J12" s="6">
        <f t="shared" si="1"/>
        <v>639.16666666666663</v>
      </c>
      <c r="K12" s="6">
        <f t="shared" si="2"/>
        <v>1722.5</v>
      </c>
      <c r="L12" s="6">
        <f t="shared" si="3"/>
        <v>62833.333333333328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x14ac:dyDescent="0.25">
      <c r="A13" s="1"/>
      <c r="B13" s="3">
        <v>4</v>
      </c>
      <c r="C13" s="6">
        <f t="shared" si="4"/>
        <v>820.00533512312882</v>
      </c>
      <c r="D13" s="6">
        <f t="shared" si="5"/>
        <v>625.88376439548642</v>
      </c>
      <c r="E13" s="6">
        <f t="shared" si="6"/>
        <v>1445.8890995186152</v>
      </c>
      <c r="F13" s="6">
        <f t="shared" si="7"/>
        <v>61768.371104425518</v>
      </c>
      <c r="G13" s="1"/>
      <c r="H13" s="3">
        <v>3</v>
      </c>
      <c r="I13" s="6">
        <f t="shared" si="0"/>
        <v>1083.3333333333333</v>
      </c>
      <c r="J13" s="6">
        <f t="shared" si="1"/>
        <v>628.33333333333326</v>
      </c>
      <c r="K13" s="6">
        <f t="shared" si="2"/>
        <v>1711.6666666666665</v>
      </c>
      <c r="L13" s="6">
        <f t="shared" si="3"/>
        <v>61749.999999999993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x14ac:dyDescent="0.25">
      <c r="A14" s="1"/>
      <c r="B14" s="3">
        <v>5</v>
      </c>
      <c r="C14" s="6">
        <f t="shared" si="4"/>
        <v>828.20538847436001</v>
      </c>
      <c r="D14" s="6">
        <f t="shared" si="5"/>
        <v>617.68371104425523</v>
      </c>
      <c r="E14" s="6">
        <f t="shared" si="6"/>
        <v>1445.8890995186152</v>
      </c>
      <c r="F14" s="6">
        <f t="shared" si="7"/>
        <v>60940.16571595116</v>
      </c>
      <c r="G14" s="1"/>
      <c r="H14" s="3">
        <v>4</v>
      </c>
      <c r="I14" s="6">
        <f t="shared" si="0"/>
        <v>1083.3333333333333</v>
      </c>
      <c r="J14" s="6">
        <f t="shared" si="1"/>
        <v>617.49999999999989</v>
      </c>
      <c r="K14" s="6">
        <f t="shared" si="2"/>
        <v>1700.833333333333</v>
      </c>
      <c r="L14" s="6">
        <f t="shared" si="3"/>
        <v>60666.666666666657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x14ac:dyDescent="0.25">
      <c r="A15" s="1"/>
      <c r="B15" s="3">
        <v>6</v>
      </c>
      <c r="C15" s="6">
        <f t="shared" si="4"/>
        <v>836.48744235910362</v>
      </c>
      <c r="D15" s="6">
        <f t="shared" si="5"/>
        <v>609.40165715951161</v>
      </c>
      <c r="E15" s="6">
        <f t="shared" si="6"/>
        <v>1445.8890995186152</v>
      </c>
      <c r="F15" s="6">
        <f t="shared" si="7"/>
        <v>60103.678273592057</v>
      </c>
      <c r="G15" s="1"/>
      <c r="H15" s="3">
        <v>5</v>
      </c>
      <c r="I15" s="6">
        <f t="shared" si="0"/>
        <v>1083.3333333333333</v>
      </c>
      <c r="J15" s="6">
        <f t="shared" si="1"/>
        <v>606.66666666666663</v>
      </c>
      <c r="K15" s="6">
        <f t="shared" si="2"/>
        <v>1690</v>
      </c>
      <c r="L15" s="6">
        <f t="shared" si="3"/>
        <v>59583.333333333321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x14ac:dyDescent="0.25">
      <c r="A16" s="1"/>
      <c r="B16" s="3">
        <v>7</v>
      </c>
      <c r="C16" s="6">
        <f t="shared" si="4"/>
        <v>844.85231678269463</v>
      </c>
      <c r="D16" s="6">
        <f t="shared" si="5"/>
        <v>601.03678273592061</v>
      </c>
      <c r="E16" s="6">
        <f t="shared" si="6"/>
        <v>1445.8890995186152</v>
      </c>
      <c r="F16" s="6">
        <f t="shared" si="7"/>
        <v>59258.825956809364</v>
      </c>
      <c r="G16" s="1"/>
      <c r="H16" s="3">
        <v>6</v>
      </c>
      <c r="I16" s="6">
        <f t="shared" si="0"/>
        <v>1083.3333333333333</v>
      </c>
      <c r="J16" s="6">
        <f t="shared" si="1"/>
        <v>595.83333333333326</v>
      </c>
      <c r="K16" s="6">
        <f t="shared" si="2"/>
        <v>1679.1666666666665</v>
      </c>
      <c r="L16" s="6">
        <f t="shared" si="3"/>
        <v>58499.999999999985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x14ac:dyDescent="0.25">
      <c r="A17" s="1"/>
      <c r="B17" s="3">
        <v>8</v>
      </c>
      <c r="C17" s="6">
        <f t="shared" si="4"/>
        <v>853.30083995052155</v>
      </c>
      <c r="D17" s="6">
        <f t="shared" si="5"/>
        <v>592.58825956809369</v>
      </c>
      <c r="E17" s="6">
        <f t="shared" si="6"/>
        <v>1445.8890995186152</v>
      </c>
      <c r="F17" s="6">
        <f t="shared" si="7"/>
        <v>58405.525116858844</v>
      </c>
      <c r="G17" s="1"/>
      <c r="H17" s="3">
        <v>7</v>
      </c>
      <c r="I17" s="6">
        <f t="shared" si="0"/>
        <v>1083.3333333333333</v>
      </c>
      <c r="J17" s="6">
        <f t="shared" si="1"/>
        <v>584.99999999999989</v>
      </c>
      <c r="K17" s="6">
        <f t="shared" si="2"/>
        <v>1668.333333333333</v>
      </c>
      <c r="L17" s="6">
        <f t="shared" si="3"/>
        <v>57416.66666666665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x14ac:dyDescent="0.25">
      <c r="A18" s="1"/>
      <c r="B18" s="3">
        <v>9</v>
      </c>
      <c r="C18" s="6">
        <f t="shared" si="4"/>
        <v>861.83384835002676</v>
      </c>
      <c r="D18" s="6">
        <f t="shared" si="5"/>
        <v>584.05525116858848</v>
      </c>
      <c r="E18" s="6">
        <f t="shared" si="6"/>
        <v>1445.8890995186152</v>
      </c>
      <c r="F18" s="6">
        <f t="shared" si="7"/>
        <v>57543.691268508817</v>
      </c>
      <c r="G18" s="1"/>
      <c r="H18" s="3">
        <v>8</v>
      </c>
      <c r="I18" s="6">
        <f t="shared" si="0"/>
        <v>1083.3333333333333</v>
      </c>
      <c r="J18" s="6">
        <f t="shared" si="1"/>
        <v>574.16666666666652</v>
      </c>
      <c r="K18" s="6">
        <f t="shared" si="2"/>
        <v>1657.4999999999998</v>
      </c>
      <c r="L18" s="6">
        <f t="shared" si="3"/>
        <v>56333.333333333314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x14ac:dyDescent="0.25">
      <c r="A19" s="1"/>
      <c r="B19" s="3">
        <v>10</v>
      </c>
      <c r="C19" s="6">
        <f t="shared" si="4"/>
        <v>870.45218683352709</v>
      </c>
      <c r="D19" s="6">
        <f t="shared" si="5"/>
        <v>575.43691268508815</v>
      </c>
      <c r="E19" s="6">
        <f t="shared" si="6"/>
        <v>1445.8890995186152</v>
      </c>
      <c r="F19" s="6">
        <f t="shared" si="7"/>
        <v>56673.239081675289</v>
      </c>
      <c r="G19" s="1"/>
      <c r="H19" s="3">
        <v>9</v>
      </c>
      <c r="I19" s="6">
        <f t="shared" si="0"/>
        <v>1083.3333333333333</v>
      </c>
      <c r="J19" s="6">
        <f t="shared" si="1"/>
        <v>563.33333333333314</v>
      </c>
      <c r="K19" s="6">
        <f t="shared" si="2"/>
        <v>1646.6666666666665</v>
      </c>
      <c r="L19" s="6">
        <f t="shared" si="3"/>
        <v>55249.999999999978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x14ac:dyDescent="0.25">
      <c r="A20" s="1"/>
      <c r="B20" s="3">
        <v>11</v>
      </c>
      <c r="C20" s="6">
        <f t="shared" si="4"/>
        <v>879.15670870186239</v>
      </c>
      <c r="D20" s="6">
        <f t="shared" si="5"/>
        <v>566.73239081675285</v>
      </c>
      <c r="E20" s="6">
        <f t="shared" si="6"/>
        <v>1445.8890995186152</v>
      </c>
      <c r="F20" s="6">
        <f t="shared" si="7"/>
        <v>55794.082372973426</v>
      </c>
      <c r="G20" s="1"/>
      <c r="H20" s="3">
        <v>10</v>
      </c>
      <c r="I20" s="6">
        <f t="shared" si="0"/>
        <v>1083.3333333333333</v>
      </c>
      <c r="J20" s="6">
        <f t="shared" si="1"/>
        <v>552.49999999999977</v>
      </c>
      <c r="K20" s="6">
        <f t="shared" si="2"/>
        <v>1635.833333333333</v>
      </c>
      <c r="L20" s="6">
        <f t="shared" si="3"/>
        <v>54166.666666666642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x14ac:dyDescent="0.25">
      <c r="A21" s="1"/>
      <c r="B21" s="3">
        <v>12</v>
      </c>
      <c r="C21" s="6">
        <f t="shared" si="4"/>
        <v>887.94827578888101</v>
      </c>
      <c r="D21" s="6">
        <f t="shared" si="5"/>
        <v>557.94082372973423</v>
      </c>
      <c r="E21" s="6">
        <f t="shared" si="6"/>
        <v>1445.8890995186152</v>
      </c>
      <c r="F21" s="6">
        <f t="shared" si="7"/>
        <v>54906.134097184542</v>
      </c>
      <c r="G21" s="1"/>
      <c r="H21" s="3">
        <v>11</v>
      </c>
      <c r="I21" s="6">
        <f t="shared" si="0"/>
        <v>1083.3333333333333</v>
      </c>
      <c r="J21" s="6">
        <f t="shared" si="1"/>
        <v>541.6666666666664</v>
      </c>
      <c r="K21" s="6">
        <f t="shared" si="2"/>
        <v>1624.9999999999995</v>
      </c>
      <c r="L21" s="6">
        <f t="shared" si="3"/>
        <v>53083.333333333307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x14ac:dyDescent="0.25">
      <c r="A22" s="1"/>
      <c r="B22" s="3">
        <v>13</v>
      </c>
      <c r="C22" s="6">
        <f t="shared" si="4"/>
        <v>896.82775854676981</v>
      </c>
      <c r="D22" s="6">
        <f t="shared" si="5"/>
        <v>549.06134097184542</v>
      </c>
      <c r="E22" s="6">
        <f t="shared" si="6"/>
        <v>1445.8890995186152</v>
      </c>
      <c r="F22" s="6">
        <f t="shared" si="7"/>
        <v>54009.306338637769</v>
      </c>
      <c r="G22" s="1"/>
      <c r="H22" s="3">
        <v>12</v>
      </c>
      <c r="I22" s="6">
        <f t="shared" si="0"/>
        <v>1083.3333333333333</v>
      </c>
      <c r="J22" s="6">
        <f t="shared" si="1"/>
        <v>530.83333333333303</v>
      </c>
      <c r="K22" s="6">
        <f t="shared" si="2"/>
        <v>1614.1666666666663</v>
      </c>
      <c r="L22" s="6">
        <f t="shared" si="3"/>
        <v>51999.999999999971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x14ac:dyDescent="0.25">
      <c r="A23" s="1"/>
      <c r="B23" s="3">
        <v>14</v>
      </c>
      <c r="C23" s="6">
        <f t="shared" si="4"/>
        <v>905.79603613223753</v>
      </c>
      <c r="D23" s="6">
        <f t="shared" si="5"/>
        <v>540.09306338637771</v>
      </c>
      <c r="E23" s="6">
        <f t="shared" si="6"/>
        <v>1445.8890995186152</v>
      </c>
      <c r="F23" s="6">
        <f t="shared" si="7"/>
        <v>53103.510302505529</v>
      </c>
      <c r="G23" s="1"/>
      <c r="H23" s="3">
        <v>13</v>
      </c>
      <c r="I23" s="6">
        <f t="shared" si="0"/>
        <v>1083.3333333333333</v>
      </c>
      <c r="J23" s="6">
        <f t="shared" si="1"/>
        <v>519.99999999999977</v>
      </c>
      <c r="K23" s="6">
        <f t="shared" si="2"/>
        <v>1603.333333333333</v>
      </c>
      <c r="L23" s="6">
        <f t="shared" si="3"/>
        <v>50916.666666666635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x14ac:dyDescent="0.25">
      <c r="A24" s="1"/>
      <c r="B24" s="3">
        <v>15</v>
      </c>
      <c r="C24" s="6">
        <f t="shared" si="4"/>
        <v>914.85399649355998</v>
      </c>
      <c r="D24" s="6">
        <f t="shared" si="5"/>
        <v>531.03510302505526</v>
      </c>
      <c r="E24" s="6">
        <f t="shared" si="6"/>
        <v>1445.8890995186152</v>
      </c>
      <c r="F24" s="6">
        <f t="shared" si="7"/>
        <v>52188.656306011966</v>
      </c>
      <c r="G24" s="1"/>
      <c r="H24" s="3">
        <v>14</v>
      </c>
      <c r="I24" s="6">
        <f t="shared" si="0"/>
        <v>1083.3333333333333</v>
      </c>
      <c r="J24" s="6">
        <f t="shared" si="1"/>
        <v>509.16666666666634</v>
      </c>
      <c r="K24" s="6">
        <f t="shared" si="2"/>
        <v>1592.4999999999995</v>
      </c>
      <c r="L24" s="6">
        <f t="shared" si="3"/>
        <v>49833.333333333299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x14ac:dyDescent="0.25">
      <c r="A25" s="1"/>
      <c r="B25" s="3">
        <v>16</v>
      </c>
      <c r="C25" s="6">
        <f t="shared" si="4"/>
        <v>924.00253645849557</v>
      </c>
      <c r="D25" s="6">
        <f t="shared" si="5"/>
        <v>521.88656306011967</v>
      </c>
      <c r="E25" s="6">
        <f t="shared" si="6"/>
        <v>1445.8890995186152</v>
      </c>
      <c r="F25" s="6">
        <f t="shared" si="7"/>
        <v>51264.653769553472</v>
      </c>
      <c r="G25" s="1"/>
      <c r="H25" s="3">
        <v>15</v>
      </c>
      <c r="I25" s="6">
        <f t="shared" si="0"/>
        <v>1083.3333333333333</v>
      </c>
      <c r="J25" s="6">
        <f t="shared" si="1"/>
        <v>498.33333333333303</v>
      </c>
      <c r="K25" s="6">
        <f t="shared" si="2"/>
        <v>1581.6666666666663</v>
      </c>
      <c r="L25" s="6">
        <f t="shared" si="3"/>
        <v>48749.999999999964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x14ac:dyDescent="0.25">
      <c r="A26" s="1"/>
      <c r="B26" s="3">
        <v>17</v>
      </c>
      <c r="C26" s="6">
        <f t="shared" si="4"/>
        <v>933.24256182308056</v>
      </c>
      <c r="D26" s="6">
        <f t="shared" si="5"/>
        <v>512.64653769553468</v>
      </c>
      <c r="E26" s="6">
        <f t="shared" si="6"/>
        <v>1445.8890995186152</v>
      </c>
      <c r="F26" s="6">
        <f t="shared" si="7"/>
        <v>50331.411207730394</v>
      </c>
      <c r="G26" s="1"/>
      <c r="H26" s="3">
        <v>16</v>
      </c>
      <c r="I26" s="6">
        <f t="shared" si="0"/>
        <v>1083.3333333333333</v>
      </c>
      <c r="J26" s="6">
        <f t="shared" si="1"/>
        <v>487.49999999999966</v>
      </c>
      <c r="K26" s="6">
        <f t="shared" si="2"/>
        <v>1570.833333333333</v>
      </c>
      <c r="L26" s="6">
        <f t="shared" si="3"/>
        <v>47666.666666666628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x14ac:dyDescent="0.25">
      <c r="A27" s="1"/>
      <c r="B27" s="3">
        <v>18</v>
      </c>
      <c r="C27" s="6">
        <f t="shared" si="4"/>
        <v>942.57498744131135</v>
      </c>
      <c r="D27" s="6">
        <f t="shared" si="5"/>
        <v>503.31411207730395</v>
      </c>
      <c r="E27" s="6">
        <f t="shared" si="6"/>
        <v>1445.8890995186152</v>
      </c>
      <c r="F27" s="6">
        <f t="shared" si="7"/>
        <v>49388.836220289086</v>
      </c>
      <c r="G27" s="1"/>
      <c r="H27" s="3">
        <v>17</v>
      </c>
      <c r="I27" s="6">
        <f t="shared" si="0"/>
        <v>1083.3333333333333</v>
      </c>
      <c r="J27" s="6">
        <f t="shared" si="1"/>
        <v>476.66666666666629</v>
      </c>
      <c r="K27" s="6">
        <f t="shared" si="2"/>
        <v>1559.9999999999995</v>
      </c>
      <c r="L27" s="6">
        <f t="shared" si="3"/>
        <v>46583.333333333292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x14ac:dyDescent="0.25">
      <c r="A28" s="1"/>
      <c r="B28" s="3">
        <v>19</v>
      </c>
      <c r="C28" s="6">
        <f t="shared" si="4"/>
        <v>952.00073731572434</v>
      </c>
      <c r="D28" s="6">
        <f t="shared" si="5"/>
        <v>493.88836220289085</v>
      </c>
      <c r="E28" s="6">
        <f t="shared" si="6"/>
        <v>1445.8890995186152</v>
      </c>
      <c r="F28" s="6">
        <f t="shared" si="7"/>
        <v>48436.835482973358</v>
      </c>
      <c r="G28" s="1"/>
      <c r="H28" s="3">
        <v>18</v>
      </c>
      <c r="I28" s="6">
        <f t="shared" si="0"/>
        <v>1083.3333333333333</v>
      </c>
      <c r="J28" s="6">
        <f t="shared" si="1"/>
        <v>465.83333333333292</v>
      </c>
      <c r="K28" s="6">
        <f t="shared" si="2"/>
        <v>1549.1666666666661</v>
      </c>
      <c r="L28" s="6">
        <f t="shared" si="3"/>
        <v>45499.999999999956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x14ac:dyDescent="0.25">
      <c r="A29" s="1"/>
      <c r="B29" s="3">
        <v>20</v>
      </c>
      <c r="C29" s="6">
        <f t="shared" si="4"/>
        <v>961.52074468888168</v>
      </c>
      <c r="D29" s="6">
        <f t="shared" si="5"/>
        <v>484.36835482973356</v>
      </c>
      <c r="E29" s="6">
        <f t="shared" si="6"/>
        <v>1445.8890995186152</v>
      </c>
      <c r="F29" s="6">
        <f t="shared" si="7"/>
        <v>47475.314738284476</v>
      </c>
      <c r="G29" s="1"/>
      <c r="H29" s="3">
        <v>19</v>
      </c>
      <c r="I29" s="6">
        <f t="shared" si="0"/>
        <v>1083.3333333333333</v>
      </c>
      <c r="J29" s="6">
        <f t="shared" si="1"/>
        <v>454.99999999999955</v>
      </c>
      <c r="K29" s="6">
        <f t="shared" si="2"/>
        <v>1538.3333333333328</v>
      </c>
      <c r="L29" s="6">
        <f t="shared" si="3"/>
        <v>44416.666666666621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x14ac:dyDescent="0.25">
      <c r="A30" s="1"/>
      <c r="B30" s="3">
        <v>21</v>
      </c>
      <c r="C30" s="6">
        <f t="shared" si="4"/>
        <v>971.13595213577048</v>
      </c>
      <c r="D30" s="6">
        <f t="shared" si="5"/>
        <v>474.75314738284476</v>
      </c>
      <c r="E30" s="6">
        <f t="shared" si="6"/>
        <v>1445.8890995186152</v>
      </c>
      <c r="F30" s="6">
        <f t="shared" si="7"/>
        <v>46504.178786148703</v>
      </c>
      <c r="G30" s="1"/>
      <c r="H30" s="3">
        <v>20</v>
      </c>
      <c r="I30" s="6">
        <f t="shared" si="0"/>
        <v>1083.3333333333333</v>
      </c>
      <c r="J30" s="6">
        <f t="shared" si="1"/>
        <v>444.16666666666623</v>
      </c>
      <c r="K30" s="6">
        <f t="shared" si="2"/>
        <v>1527.4999999999995</v>
      </c>
      <c r="L30" s="6">
        <f t="shared" si="3"/>
        <v>43333.333333333285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x14ac:dyDescent="0.25">
      <c r="A31" s="1"/>
      <c r="B31" s="3">
        <v>22</v>
      </c>
      <c r="C31" s="6">
        <f t="shared" si="4"/>
        <v>980.84731165712822</v>
      </c>
      <c r="D31" s="6">
        <f t="shared" si="5"/>
        <v>465.04178786148702</v>
      </c>
      <c r="E31" s="6">
        <f t="shared" si="6"/>
        <v>1445.8890995186152</v>
      </c>
      <c r="F31" s="6">
        <f t="shared" si="7"/>
        <v>45523.331474491577</v>
      </c>
      <c r="G31" s="1"/>
      <c r="H31" s="3">
        <v>21</v>
      </c>
      <c r="I31" s="6">
        <f t="shared" si="0"/>
        <v>1083.3333333333333</v>
      </c>
      <c r="J31" s="6">
        <f t="shared" si="1"/>
        <v>433.33333333333286</v>
      </c>
      <c r="K31" s="6">
        <f t="shared" si="2"/>
        <v>1516.6666666666661</v>
      </c>
      <c r="L31" s="6">
        <f t="shared" si="3"/>
        <v>42249.999999999949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x14ac:dyDescent="0.25">
      <c r="A32" s="1"/>
      <c r="B32" s="3">
        <v>23</v>
      </c>
      <c r="C32" s="6">
        <f t="shared" si="4"/>
        <v>990.65578477369945</v>
      </c>
      <c r="D32" s="6">
        <f t="shared" si="5"/>
        <v>455.23331474491579</v>
      </c>
      <c r="E32" s="6">
        <f t="shared" si="6"/>
        <v>1445.8890995186152</v>
      </c>
      <c r="F32" s="6">
        <f t="shared" si="7"/>
        <v>44532.675689717878</v>
      </c>
      <c r="G32" s="1"/>
      <c r="H32" s="3">
        <v>22</v>
      </c>
      <c r="I32" s="6">
        <f t="shared" si="0"/>
        <v>1083.3333333333333</v>
      </c>
      <c r="J32" s="6">
        <f t="shared" si="1"/>
        <v>422.49999999999949</v>
      </c>
      <c r="K32" s="6">
        <f t="shared" si="2"/>
        <v>1505.8333333333328</v>
      </c>
      <c r="L32" s="6">
        <f t="shared" si="3"/>
        <v>41166.666666666613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x14ac:dyDescent="0.25">
      <c r="A33" s="1"/>
      <c r="B33" s="3">
        <v>24</v>
      </c>
      <c r="C33" s="6">
        <f t="shared" si="4"/>
        <v>1000.5623426214365</v>
      </c>
      <c r="D33" s="6">
        <f t="shared" si="5"/>
        <v>445.32675689717877</v>
      </c>
      <c r="E33" s="6">
        <f t="shared" si="6"/>
        <v>1445.8890995186152</v>
      </c>
      <c r="F33" s="6">
        <f t="shared" si="7"/>
        <v>43532.113347096441</v>
      </c>
      <c r="G33" s="1"/>
      <c r="H33" s="3">
        <v>23</v>
      </c>
      <c r="I33" s="6">
        <f t="shared" si="0"/>
        <v>1083.3333333333333</v>
      </c>
      <c r="J33" s="6">
        <f t="shared" si="1"/>
        <v>411.66666666666612</v>
      </c>
      <c r="K33" s="6">
        <f t="shared" si="2"/>
        <v>1494.9999999999993</v>
      </c>
      <c r="L33" s="6">
        <f t="shared" si="3"/>
        <v>40083.333333333278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x14ac:dyDescent="0.25">
      <c r="A34" s="1"/>
      <c r="B34" s="3">
        <v>25</v>
      </c>
      <c r="C34" s="6">
        <f t="shared" si="4"/>
        <v>1010.5679660476508</v>
      </c>
      <c r="D34" s="6">
        <f t="shared" si="5"/>
        <v>435.32113347096441</v>
      </c>
      <c r="E34" s="6">
        <f t="shared" si="6"/>
        <v>1445.8890995186152</v>
      </c>
      <c r="F34" s="6">
        <f t="shared" si="7"/>
        <v>42521.545381048789</v>
      </c>
      <c r="G34" s="1"/>
      <c r="H34" s="3">
        <v>24</v>
      </c>
      <c r="I34" s="6">
        <f t="shared" si="0"/>
        <v>1083.3333333333333</v>
      </c>
      <c r="J34" s="6">
        <f t="shared" si="1"/>
        <v>400.8333333333328</v>
      </c>
      <c r="K34" s="6">
        <f t="shared" si="2"/>
        <v>1484.1666666666661</v>
      </c>
      <c r="L34" s="6">
        <f t="shared" si="3"/>
        <v>38999.999999999942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x14ac:dyDescent="0.25">
      <c r="A35" s="1"/>
      <c r="B35" s="3">
        <v>26</v>
      </c>
      <c r="C35" s="6">
        <f t="shared" si="4"/>
        <v>1020.6736457081274</v>
      </c>
      <c r="D35" s="6">
        <f t="shared" si="5"/>
        <v>425.21545381048787</v>
      </c>
      <c r="E35" s="6">
        <f t="shared" si="6"/>
        <v>1445.8890995186152</v>
      </c>
      <c r="F35" s="6">
        <f t="shared" si="7"/>
        <v>41500.871735340661</v>
      </c>
      <c r="G35" s="1"/>
      <c r="H35" s="3">
        <v>25</v>
      </c>
      <c r="I35" s="6">
        <f t="shared" si="0"/>
        <v>1083.3333333333333</v>
      </c>
      <c r="J35" s="6">
        <f t="shared" si="1"/>
        <v>389.99999999999943</v>
      </c>
      <c r="K35" s="6">
        <f t="shared" si="2"/>
        <v>1473.3333333333326</v>
      </c>
      <c r="L35" s="6">
        <f t="shared" si="3"/>
        <v>37916.666666666606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x14ac:dyDescent="0.25">
      <c r="A36" s="1"/>
      <c r="B36" s="3">
        <v>27</v>
      </c>
      <c r="C36" s="6">
        <f t="shared" si="4"/>
        <v>1030.8803821652086</v>
      </c>
      <c r="D36" s="6">
        <f t="shared" si="5"/>
        <v>415.00871735340661</v>
      </c>
      <c r="E36" s="6">
        <f t="shared" si="6"/>
        <v>1445.8890995186152</v>
      </c>
      <c r="F36" s="6">
        <f t="shared" si="7"/>
        <v>40469.99135317545</v>
      </c>
      <c r="G36" s="1"/>
      <c r="H36" s="3">
        <v>26</v>
      </c>
      <c r="I36" s="6">
        <f t="shared" si="0"/>
        <v>1083.3333333333333</v>
      </c>
      <c r="J36" s="6">
        <f t="shared" si="1"/>
        <v>379.16666666666606</v>
      </c>
      <c r="K36" s="6">
        <f t="shared" si="2"/>
        <v>1462.4999999999993</v>
      </c>
      <c r="L36" s="6">
        <f t="shared" si="3"/>
        <v>36833.33333333327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x14ac:dyDescent="0.25">
      <c r="A37" s="1"/>
      <c r="B37" s="3">
        <v>28</v>
      </c>
      <c r="C37" s="6">
        <f t="shared" si="4"/>
        <v>1041.1891859868606</v>
      </c>
      <c r="D37" s="6">
        <f t="shared" si="5"/>
        <v>404.69991353175453</v>
      </c>
      <c r="E37" s="6">
        <f t="shared" si="6"/>
        <v>1445.8890995186152</v>
      </c>
      <c r="F37" s="6">
        <f t="shared" si="7"/>
        <v>39428.802167188587</v>
      </c>
      <c r="G37" s="1"/>
      <c r="H37" s="3">
        <v>27</v>
      </c>
      <c r="I37" s="6">
        <f t="shared" si="0"/>
        <v>1083.3333333333333</v>
      </c>
      <c r="J37" s="6">
        <f t="shared" si="1"/>
        <v>368.33333333333269</v>
      </c>
      <c r="K37" s="6">
        <f t="shared" si="2"/>
        <v>1451.6666666666661</v>
      </c>
      <c r="L37" s="6">
        <f t="shared" si="3"/>
        <v>35749.999999999935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x14ac:dyDescent="0.25">
      <c r="A38" s="1"/>
      <c r="B38" s="3">
        <v>29</v>
      </c>
      <c r="C38" s="6">
        <f t="shared" si="4"/>
        <v>1051.6010778467294</v>
      </c>
      <c r="D38" s="6">
        <f t="shared" si="5"/>
        <v>394.28802167188587</v>
      </c>
      <c r="E38" s="6">
        <f t="shared" si="6"/>
        <v>1445.8890995186152</v>
      </c>
      <c r="F38" s="6">
        <f t="shared" si="7"/>
        <v>38377.201089341856</v>
      </c>
      <c r="G38" s="1"/>
      <c r="H38" s="3">
        <v>28</v>
      </c>
      <c r="I38" s="6">
        <f t="shared" si="0"/>
        <v>1083.3333333333333</v>
      </c>
      <c r="J38" s="6">
        <f t="shared" si="1"/>
        <v>357.49999999999937</v>
      </c>
      <c r="K38" s="6">
        <f t="shared" si="2"/>
        <v>1440.8333333333326</v>
      </c>
      <c r="L38" s="6">
        <f t="shared" si="3"/>
        <v>34666.666666666599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x14ac:dyDescent="0.25">
      <c r="A39" s="1"/>
      <c r="B39" s="3">
        <v>30</v>
      </c>
      <c r="C39" s="6">
        <f t="shared" si="4"/>
        <v>1062.1170886251966</v>
      </c>
      <c r="D39" s="6">
        <f t="shared" si="5"/>
        <v>383.77201089341855</v>
      </c>
      <c r="E39" s="6">
        <f t="shared" si="6"/>
        <v>1445.8890995186152</v>
      </c>
      <c r="F39" s="6">
        <f t="shared" si="7"/>
        <v>37315.084000716655</v>
      </c>
      <c r="G39" s="1"/>
      <c r="H39" s="3">
        <v>29</v>
      </c>
      <c r="I39" s="6">
        <f t="shared" si="0"/>
        <v>1083.3333333333333</v>
      </c>
      <c r="J39" s="6">
        <f t="shared" si="1"/>
        <v>346.666666666666</v>
      </c>
      <c r="K39" s="6">
        <f t="shared" si="2"/>
        <v>1429.9999999999993</v>
      </c>
      <c r="L39" s="6">
        <f t="shared" si="3"/>
        <v>33583.333333333263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x14ac:dyDescent="0.25">
      <c r="A40" s="1"/>
      <c r="B40" s="3">
        <v>31</v>
      </c>
      <c r="C40" s="6">
        <f t="shared" si="4"/>
        <v>1072.7382595114486</v>
      </c>
      <c r="D40" s="6">
        <f t="shared" si="5"/>
        <v>373.15084000716655</v>
      </c>
      <c r="E40" s="6">
        <f t="shared" si="6"/>
        <v>1445.8890995186152</v>
      </c>
      <c r="F40" s="6">
        <f t="shared" si="7"/>
        <v>36242.345741205208</v>
      </c>
      <c r="G40" s="1"/>
      <c r="H40" s="3">
        <v>30</v>
      </c>
      <c r="I40" s="6">
        <f t="shared" si="0"/>
        <v>1083.3333333333333</v>
      </c>
      <c r="J40" s="6">
        <f t="shared" si="1"/>
        <v>335.83333333333263</v>
      </c>
      <c r="K40" s="6">
        <f t="shared" si="2"/>
        <v>1419.1666666666658</v>
      </c>
      <c r="L40" s="6">
        <f t="shared" si="3"/>
        <v>32499.999999999931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x14ac:dyDescent="0.25">
      <c r="A41" s="1"/>
      <c r="B41" s="3">
        <v>32</v>
      </c>
      <c r="C41" s="6">
        <f t="shared" si="4"/>
        <v>1083.4656421065631</v>
      </c>
      <c r="D41" s="6">
        <f t="shared" si="5"/>
        <v>362.42345741205207</v>
      </c>
      <c r="E41" s="6">
        <f t="shared" si="6"/>
        <v>1445.8890995186152</v>
      </c>
      <c r="F41" s="6">
        <f t="shared" si="7"/>
        <v>35158.880099098642</v>
      </c>
      <c r="G41" s="1"/>
      <c r="H41" s="3">
        <v>31</v>
      </c>
      <c r="I41" s="6">
        <f t="shared" si="0"/>
        <v>1083.3333333333333</v>
      </c>
      <c r="J41" s="6">
        <f t="shared" si="1"/>
        <v>324.99999999999932</v>
      </c>
      <c r="K41" s="6">
        <f t="shared" si="2"/>
        <v>1408.3333333333326</v>
      </c>
      <c r="L41" s="6">
        <f t="shared" si="3"/>
        <v>31416.666666666599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x14ac:dyDescent="0.25">
      <c r="A42" s="1"/>
      <c r="B42" s="3">
        <v>33</v>
      </c>
      <c r="C42" s="6">
        <f t="shared" si="4"/>
        <v>1094.3002985276289</v>
      </c>
      <c r="D42" s="6">
        <f t="shared" si="5"/>
        <v>351.58880099098644</v>
      </c>
      <c r="E42" s="6">
        <f t="shared" si="6"/>
        <v>1445.8890995186152</v>
      </c>
      <c r="F42" s="6">
        <f t="shared" si="7"/>
        <v>34064.579800571009</v>
      </c>
      <c r="G42" s="1"/>
      <c r="H42" s="3">
        <v>32</v>
      </c>
      <c r="I42" s="6">
        <f t="shared" si="0"/>
        <v>1083.3333333333333</v>
      </c>
      <c r="J42" s="6">
        <f t="shared" si="1"/>
        <v>314.166666666666</v>
      </c>
      <c r="K42" s="6">
        <f t="shared" si="2"/>
        <v>1397.4999999999993</v>
      </c>
      <c r="L42" s="6">
        <f t="shared" si="3"/>
        <v>30333.333333333267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x14ac:dyDescent="0.25">
      <c r="A43" s="1"/>
      <c r="B43" s="3">
        <v>34</v>
      </c>
      <c r="C43" s="6">
        <f t="shared" si="4"/>
        <v>1105.2433015129052</v>
      </c>
      <c r="D43" s="6">
        <f t="shared" si="5"/>
        <v>340.64579800571011</v>
      </c>
      <c r="E43" s="6">
        <f t="shared" si="6"/>
        <v>1445.8890995186152</v>
      </c>
      <c r="F43" s="6">
        <f t="shared" si="7"/>
        <v>32959.336499058103</v>
      </c>
      <c r="G43" s="1"/>
      <c r="H43" s="3">
        <v>33</v>
      </c>
      <c r="I43" s="6">
        <f t="shared" si="0"/>
        <v>1083.3333333333333</v>
      </c>
      <c r="J43" s="6">
        <f t="shared" si="1"/>
        <v>303.33333333333269</v>
      </c>
      <c r="K43" s="6">
        <f t="shared" si="2"/>
        <v>1386.6666666666661</v>
      </c>
      <c r="L43" s="6">
        <f t="shared" si="3"/>
        <v>29249.999999999935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x14ac:dyDescent="0.25">
      <c r="A44" s="1"/>
      <c r="B44" s="3">
        <v>35</v>
      </c>
      <c r="C44" s="6">
        <f t="shared" si="4"/>
        <v>1116.2957345280342</v>
      </c>
      <c r="D44" s="6">
        <f t="shared" si="5"/>
        <v>329.59336499058105</v>
      </c>
      <c r="E44" s="6">
        <f t="shared" si="6"/>
        <v>1445.8890995186152</v>
      </c>
      <c r="F44" s="6">
        <f t="shared" si="7"/>
        <v>31843.040764530069</v>
      </c>
      <c r="G44" s="1"/>
      <c r="H44" s="3">
        <v>34</v>
      </c>
      <c r="I44" s="6">
        <f t="shared" si="0"/>
        <v>1083.3333333333333</v>
      </c>
      <c r="J44" s="6">
        <f t="shared" si="1"/>
        <v>292.49999999999937</v>
      </c>
      <c r="K44" s="6">
        <f t="shared" si="2"/>
        <v>1375.8333333333326</v>
      </c>
      <c r="L44" s="6">
        <f t="shared" si="3"/>
        <v>28166.666666666602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x14ac:dyDescent="0.25">
      <c r="A45" s="1"/>
      <c r="B45" s="3">
        <v>36</v>
      </c>
      <c r="C45" s="6">
        <f t="shared" si="4"/>
        <v>1127.4586918733146</v>
      </c>
      <c r="D45" s="6">
        <f t="shared" si="5"/>
        <v>318.4304076453007</v>
      </c>
      <c r="E45" s="6">
        <f t="shared" si="6"/>
        <v>1445.8890995186152</v>
      </c>
      <c r="F45" s="6">
        <f t="shared" si="7"/>
        <v>30715.582072656754</v>
      </c>
      <c r="G45" s="1"/>
      <c r="H45" s="3">
        <v>35</v>
      </c>
      <c r="I45" s="6">
        <f t="shared" si="0"/>
        <v>1083.3333333333333</v>
      </c>
      <c r="J45" s="6">
        <f t="shared" si="1"/>
        <v>281.666666666666</v>
      </c>
      <c r="K45" s="6">
        <f t="shared" si="2"/>
        <v>1364.9999999999993</v>
      </c>
      <c r="L45" s="6">
        <f t="shared" si="3"/>
        <v>27083.33333333327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x14ac:dyDescent="0.25">
      <c r="A46" s="1"/>
      <c r="B46" s="3">
        <v>37</v>
      </c>
      <c r="C46" s="6">
        <f t="shared" si="4"/>
        <v>1138.7332787920477</v>
      </c>
      <c r="D46" s="6">
        <f t="shared" si="5"/>
        <v>307.15582072656753</v>
      </c>
      <c r="E46" s="6">
        <f t="shared" si="6"/>
        <v>1445.8890995186152</v>
      </c>
      <c r="F46" s="6">
        <f t="shared" si="7"/>
        <v>29576.848793864709</v>
      </c>
      <c r="G46" s="1"/>
      <c r="H46" s="3">
        <v>36</v>
      </c>
      <c r="I46" s="6">
        <f t="shared" si="0"/>
        <v>1083.3333333333333</v>
      </c>
      <c r="J46" s="6">
        <f t="shared" si="1"/>
        <v>270.83333333333269</v>
      </c>
      <c r="K46" s="6">
        <f t="shared" si="2"/>
        <v>1354.1666666666661</v>
      </c>
      <c r="L46" s="6">
        <f t="shared" si="3"/>
        <v>25999.999999999938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x14ac:dyDescent="0.25">
      <c r="A47" s="1"/>
      <c r="B47" s="3">
        <v>38</v>
      </c>
      <c r="C47" s="6">
        <f t="shared" si="4"/>
        <v>1150.1206115799682</v>
      </c>
      <c r="D47" s="6">
        <f t="shared" si="5"/>
        <v>295.76848793864707</v>
      </c>
      <c r="E47" s="6">
        <f t="shared" si="6"/>
        <v>1445.8890995186152</v>
      </c>
      <c r="F47" s="6">
        <f t="shared" si="7"/>
        <v>28426.72818228474</v>
      </c>
      <c r="G47" s="1"/>
      <c r="H47" s="3">
        <v>37</v>
      </c>
      <c r="I47" s="6">
        <f t="shared" si="0"/>
        <v>1083.3333333333333</v>
      </c>
      <c r="J47" s="6">
        <f t="shared" si="1"/>
        <v>259.99999999999937</v>
      </c>
      <c r="K47" s="6">
        <f t="shared" si="2"/>
        <v>1343.3333333333326</v>
      </c>
      <c r="L47" s="6">
        <f t="shared" si="3"/>
        <v>24916.666666666606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x14ac:dyDescent="0.25">
      <c r="A48" s="1"/>
      <c r="B48" s="3">
        <v>39</v>
      </c>
      <c r="C48" s="6">
        <f t="shared" si="4"/>
        <v>1161.6218176957677</v>
      </c>
      <c r="D48" s="6">
        <f t="shared" si="5"/>
        <v>284.26728182284739</v>
      </c>
      <c r="E48" s="6">
        <f t="shared" si="6"/>
        <v>1445.8890995186152</v>
      </c>
      <c r="F48" s="6">
        <f t="shared" si="7"/>
        <v>27265.106364588974</v>
      </c>
      <c r="G48" s="1"/>
      <c r="H48" s="3">
        <v>38</v>
      </c>
      <c r="I48" s="6">
        <f t="shared" si="0"/>
        <v>1083.3333333333333</v>
      </c>
      <c r="J48" s="6">
        <f t="shared" si="1"/>
        <v>249.16666666666606</v>
      </c>
      <c r="K48" s="6">
        <f t="shared" si="2"/>
        <v>1332.4999999999993</v>
      </c>
      <c r="L48" s="6">
        <f t="shared" si="3"/>
        <v>23833.333333333274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x14ac:dyDescent="0.25">
      <c r="A49" s="1"/>
      <c r="B49" s="3">
        <v>40</v>
      </c>
      <c r="C49" s="6">
        <f t="shared" si="4"/>
        <v>1173.2380358727255</v>
      </c>
      <c r="D49" s="6">
        <f t="shared" si="5"/>
        <v>272.65106364588974</v>
      </c>
      <c r="E49" s="6">
        <f t="shared" si="6"/>
        <v>1445.8890995186152</v>
      </c>
      <c r="F49" s="6">
        <f t="shared" si="7"/>
        <v>26091.868328716249</v>
      </c>
      <c r="G49" s="1"/>
      <c r="H49" s="3">
        <v>39</v>
      </c>
      <c r="I49" s="6">
        <f t="shared" si="0"/>
        <v>1083.3333333333333</v>
      </c>
      <c r="J49" s="6">
        <f t="shared" si="1"/>
        <v>238.33333333333275</v>
      </c>
      <c r="K49" s="6">
        <f t="shared" si="2"/>
        <v>1321.6666666666661</v>
      </c>
      <c r="L49" s="6">
        <f t="shared" si="3"/>
        <v>22749.999999999942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x14ac:dyDescent="0.25">
      <c r="A50" s="1"/>
      <c r="B50" s="3">
        <v>41</v>
      </c>
      <c r="C50" s="6">
        <f t="shared" si="4"/>
        <v>1184.9704162314529</v>
      </c>
      <c r="D50" s="6">
        <f t="shared" si="5"/>
        <v>260.91868328716248</v>
      </c>
      <c r="E50" s="6">
        <f t="shared" si="6"/>
        <v>1445.8890995186152</v>
      </c>
      <c r="F50" s="6">
        <f t="shared" si="7"/>
        <v>24906.897912484797</v>
      </c>
      <c r="G50" s="1"/>
      <c r="H50" s="3">
        <v>40</v>
      </c>
      <c r="I50" s="6">
        <f t="shared" si="0"/>
        <v>1083.3333333333333</v>
      </c>
      <c r="J50" s="6">
        <f t="shared" si="1"/>
        <v>227.49999999999943</v>
      </c>
      <c r="K50" s="6">
        <f t="shared" si="2"/>
        <v>1310.8333333333326</v>
      </c>
      <c r="L50" s="6">
        <f t="shared" si="3"/>
        <v>21666.66666666661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x14ac:dyDescent="0.25">
      <c r="A51" s="1"/>
      <c r="B51" s="3">
        <v>42</v>
      </c>
      <c r="C51" s="6">
        <f t="shared" si="4"/>
        <v>1196.8201203937672</v>
      </c>
      <c r="D51" s="6">
        <f t="shared" si="5"/>
        <v>249.06897912484797</v>
      </c>
      <c r="E51" s="6">
        <f t="shared" si="6"/>
        <v>1445.8890995186152</v>
      </c>
      <c r="F51" s="6">
        <f t="shared" si="7"/>
        <v>23710.07779209103</v>
      </c>
      <c r="G51" s="1"/>
      <c r="H51" s="3">
        <v>41</v>
      </c>
      <c r="I51" s="6">
        <f t="shared" si="0"/>
        <v>1083.3333333333333</v>
      </c>
      <c r="J51" s="6">
        <f t="shared" si="1"/>
        <v>216.66666666666609</v>
      </c>
      <c r="K51" s="6">
        <f t="shared" si="2"/>
        <v>1299.9999999999993</v>
      </c>
      <c r="L51" s="6">
        <f t="shared" si="3"/>
        <v>20583.333333333278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x14ac:dyDescent="0.25">
      <c r="A52" s="1"/>
      <c r="B52" s="3">
        <v>43</v>
      </c>
      <c r="C52" s="6">
        <f t="shared" si="4"/>
        <v>1208.7883215977049</v>
      </c>
      <c r="D52" s="6">
        <f t="shared" si="5"/>
        <v>237.1007779209103</v>
      </c>
      <c r="E52" s="6">
        <f t="shared" si="6"/>
        <v>1445.8890995186152</v>
      </c>
      <c r="F52" s="6">
        <f t="shared" si="7"/>
        <v>22501.289470493324</v>
      </c>
      <c r="G52" s="1"/>
      <c r="H52" s="3">
        <v>42</v>
      </c>
      <c r="I52" s="6">
        <f t="shared" si="0"/>
        <v>1083.3333333333333</v>
      </c>
      <c r="J52" s="6">
        <f t="shared" si="1"/>
        <v>205.83333333333277</v>
      </c>
      <c r="K52" s="6">
        <f t="shared" si="2"/>
        <v>1289.1666666666661</v>
      </c>
      <c r="L52" s="6">
        <f t="shared" si="3"/>
        <v>19499.999999999945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x14ac:dyDescent="0.25">
      <c r="A53" s="1"/>
      <c r="B53" s="3">
        <v>44</v>
      </c>
      <c r="C53" s="6">
        <f t="shared" si="4"/>
        <v>1220.8762048136821</v>
      </c>
      <c r="D53" s="6">
        <f t="shared" si="5"/>
        <v>225.01289470493325</v>
      </c>
      <c r="E53" s="6">
        <f t="shared" si="6"/>
        <v>1445.8890995186152</v>
      </c>
      <c r="F53" s="6">
        <f t="shared" si="7"/>
        <v>21280.413265679643</v>
      </c>
      <c r="G53" s="1"/>
      <c r="H53" s="3">
        <v>43</v>
      </c>
      <c r="I53" s="6">
        <f t="shared" si="0"/>
        <v>1083.3333333333333</v>
      </c>
      <c r="J53" s="6">
        <f t="shared" si="1"/>
        <v>194.99999999999946</v>
      </c>
      <c r="K53" s="6">
        <f t="shared" si="2"/>
        <v>1278.3333333333328</v>
      </c>
      <c r="L53" s="6">
        <f t="shared" si="3"/>
        <v>18416.666666666613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x14ac:dyDescent="0.25">
      <c r="A54" s="1"/>
      <c r="B54" s="3">
        <v>45</v>
      </c>
      <c r="C54" s="6">
        <f t="shared" si="4"/>
        <v>1233.0849668618189</v>
      </c>
      <c r="D54" s="6">
        <f t="shared" si="5"/>
        <v>212.80413265679644</v>
      </c>
      <c r="E54" s="6">
        <f t="shared" si="6"/>
        <v>1445.8890995186152</v>
      </c>
      <c r="F54" s="6">
        <f t="shared" si="7"/>
        <v>20047.328298817825</v>
      </c>
      <c r="G54" s="1"/>
      <c r="H54" s="3">
        <v>44</v>
      </c>
      <c r="I54" s="6">
        <f t="shared" si="0"/>
        <v>1083.3333333333333</v>
      </c>
      <c r="J54" s="6">
        <f t="shared" si="1"/>
        <v>184.16666666666615</v>
      </c>
      <c r="K54" s="6">
        <f t="shared" si="2"/>
        <v>1267.4999999999993</v>
      </c>
      <c r="L54" s="6">
        <f t="shared" si="3"/>
        <v>17333.333333333281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x14ac:dyDescent="0.25">
      <c r="A55" s="1"/>
      <c r="B55" s="3">
        <v>46</v>
      </c>
      <c r="C55" s="6">
        <f t="shared" si="4"/>
        <v>1245.415816530437</v>
      </c>
      <c r="D55" s="6">
        <f t="shared" si="5"/>
        <v>200.47328298817825</v>
      </c>
      <c r="E55" s="6">
        <f t="shared" si="6"/>
        <v>1445.8890995186152</v>
      </c>
      <c r="F55" s="6">
        <f t="shared" si="7"/>
        <v>18801.912482287389</v>
      </c>
      <c r="G55" s="1"/>
      <c r="H55" s="3">
        <v>45</v>
      </c>
      <c r="I55" s="6">
        <f t="shared" si="0"/>
        <v>1083.3333333333333</v>
      </c>
      <c r="J55" s="6">
        <f t="shared" si="1"/>
        <v>173.3333333333328</v>
      </c>
      <c r="K55" s="6">
        <f t="shared" si="2"/>
        <v>1256.6666666666661</v>
      </c>
      <c r="L55" s="6">
        <f t="shared" si="3"/>
        <v>16249.999999999947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x14ac:dyDescent="0.25">
      <c r="A56" s="1"/>
      <c r="B56" s="3">
        <v>47</v>
      </c>
      <c r="C56" s="6">
        <f t="shared" si="4"/>
        <v>1257.8699746957413</v>
      </c>
      <c r="D56" s="6">
        <f t="shared" si="5"/>
        <v>188.01912482287389</v>
      </c>
      <c r="E56" s="6">
        <f t="shared" si="6"/>
        <v>1445.8890995186152</v>
      </c>
      <c r="F56" s="6">
        <f t="shared" si="7"/>
        <v>17544.042507591646</v>
      </c>
      <c r="G56" s="1"/>
      <c r="H56" s="3">
        <v>46</v>
      </c>
      <c r="I56" s="6">
        <f t="shared" si="0"/>
        <v>1083.3333333333333</v>
      </c>
      <c r="J56" s="6">
        <f t="shared" si="1"/>
        <v>162.49999999999949</v>
      </c>
      <c r="K56" s="6">
        <f t="shared" si="2"/>
        <v>1245.8333333333328</v>
      </c>
      <c r="L56" s="6">
        <f t="shared" si="3"/>
        <v>15166.666666666613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x14ac:dyDescent="0.25">
      <c r="A57" s="1"/>
      <c r="B57" s="11">
        <v>48</v>
      </c>
      <c r="C57" s="12">
        <f t="shared" si="4"/>
        <v>1270.4486744426988</v>
      </c>
      <c r="D57" s="12">
        <f t="shared" si="5"/>
        <v>175.44042507591647</v>
      </c>
      <c r="E57" s="12">
        <f t="shared" si="6"/>
        <v>1445.8890995186152</v>
      </c>
      <c r="F57" s="12">
        <f t="shared" si="7"/>
        <v>16273.593833148947</v>
      </c>
      <c r="G57" s="1"/>
      <c r="H57" s="3">
        <v>47</v>
      </c>
      <c r="I57" s="6">
        <f t="shared" si="0"/>
        <v>1083.3333333333333</v>
      </c>
      <c r="J57" s="6">
        <f t="shared" si="1"/>
        <v>151.66666666666615</v>
      </c>
      <c r="K57" s="6">
        <f t="shared" si="2"/>
        <v>1234.9999999999993</v>
      </c>
      <c r="L57" s="6">
        <f t="shared" si="3"/>
        <v>14083.333333333279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0" customHeight="1" x14ac:dyDescent="0.25">
      <c r="A58" s="1"/>
      <c r="B58" s="13" t="s">
        <v>13</v>
      </c>
      <c r="C58" s="14">
        <f>SUBTOTAL(109,Tabela1[Amortização])</f>
        <v>48726.406166851033</v>
      </c>
      <c r="D58" s="14">
        <f>SUBTOTAL(109,Tabela1[Juros])</f>
        <v>20676.270610042495</v>
      </c>
      <c r="E58" s="14">
        <f>SUBTOTAL(109,Tabela1[Prestação])</f>
        <v>69402.676776893524</v>
      </c>
      <c r="F58" s="14">
        <f>SUBTOTAL(109,Tabela1[Saldo])</f>
        <v>2018900.6548373988</v>
      </c>
      <c r="G58" s="1"/>
      <c r="H58" s="11">
        <v>48</v>
      </c>
      <c r="I58" s="12">
        <f t="shared" si="0"/>
        <v>1083.3333333333333</v>
      </c>
      <c r="J58" s="12">
        <f t="shared" si="1"/>
        <v>140.8333333333328</v>
      </c>
      <c r="K58" s="12">
        <f t="shared" si="2"/>
        <v>1224.1666666666661</v>
      </c>
      <c r="L58" s="12">
        <f t="shared" si="3"/>
        <v>12999.999999999945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2.25" customHeight="1" x14ac:dyDescent="0.25">
      <c r="A59" s="1"/>
      <c r="B59" s="1"/>
      <c r="C59" s="1"/>
      <c r="D59" s="1"/>
      <c r="E59" s="1"/>
      <c r="F59" s="1"/>
      <c r="G59" s="1"/>
      <c r="H59" s="13" t="s">
        <v>13</v>
      </c>
      <c r="I59" s="14">
        <f>SUBTOTAL(109,Tabela2[Amortização])</f>
        <v>52000.000000000029</v>
      </c>
      <c r="J59" s="14">
        <f>SUBTOTAL(109,Tabela2[Juros])</f>
        <v>18979.999999999982</v>
      </c>
      <c r="K59" s="14">
        <f>SUBTOTAL(109,Tabela2[Prestação])</f>
        <v>70980</v>
      </c>
      <c r="L59" s="14">
        <f>SUBTOTAL(109,Tabela2[Saldo])</f>
        <v>1910999.9999999972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</sheetData>
  <mergeCells count="5">
    <mergeCell ref="I4:I6"/>
    <mergeCell ref="B8:F8"/>
    <mergeCell ref="H8:L8"/>
    <mergeCell ref="B2:C2"/>
    <mergeCell ref="E2:G2"/>
  </mergeCells>
  <pageMargins left="0.511811024" right="0.511811024" top="0.78740157499999996" bottom="0.78740157499999996" header="0.31496062000000002" footer="0.31496062000000002"/>
  <ignoredErrors>
    <ignoredError sqref="D10 F10 I10:L10" calculatedColumn="1"/>
  </ignoredErrors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Investimento</vt:lpstr>
      <vt:lpstr>Financiamento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2026-06-28T17:07:18Z</dcterms:created>
  <dcterms:modified xsi:type="dcterms:W3CDTF">2026-06-28T22:51:32Z</dcterms:modified>
</cp:coreProperties>
</file>